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0730" windowHeight="9060" tabRatio="827" activeTab="3"/>
  </bookViews>
  <sheets>
    <sheet name="Тит.лист" sheetId="1" r:id="rId1"/>
    <sheet name="План ФХД" sheetId="10" r:id="rId2"/>
    <sheet name="Закон 44-223" sheetId="2" r:id="rId3"/>
    <sheet name="Доход обоснование" sheetId="13" r:id="rId4"/>
    <sheet name="Расчеты МЗ" sheetId="5" r:id="rId5"/>
    <sheet name="Расчеты МЗ 1" sheetId="7" r:id="rId6"/>
    <sheet name="Расчеты ПЛ" sheetId="15" r:id="rId7"/>
    <sheet name="Расчеты ПЛ1" sheetId="16" r:id="rId8"/>
    <sheet name="Расчеты ЦС" sheetId="17" r:id="rId9"/>
    <sheet name="Для Басгов" sheetId="18" r:id="rId10"/>
  </sheets>
  <definedNames>
    <definedName name="_xlnm._FilterDatabase" localSheetId="1" hidden="1">'План ФХД'!$A$6:$M$165</definedName>
    <definedName name="_xlnm.Print_Titles" localSheetId="1">'План ФХД'!$5:$5</definedName>
    <definedName name="_xlnm.Print_Area" localSheetId="2">'Закон 44-223'!$A$1:$H$35</definedName>
    <definedName name="_xlnm.Print_Area" localSheetId="1">'План ФХД'!$A$1:$K$148</definedName>
  </definedNames>
  <calcPr calcId="145621" refMode="R1C1" fullPrecision="0"/>
</workbook>
</file>

<file path=xl/calcChain.xml><?xml version="1.0" encoding="utf-8"?>
<calcChain xmlns="http://schemas.openxmlformats.org/spreadsheetml/2006/main">
  <c r="H28" i="10" l="1"/>
  <c r="H42" i="10" l="1"/>
  <c r="F70" i="17" l="1"/>
  <c r="F71" i="16"/>
  <c r="F64" i="16"/>
  <c r="F60" i="7"/>
  <c r="F32" i="5"/>
  <c r="F14" i="13"/>
  <c r="F13" i="13"/>
  <c r="F12" i="13"/>
  <c r="F8" i="13"/>
  <c r="M11" i="2"/>
  <c r="L11" i="2"/>
  <c r="M10" i="2"/>
  <c r="L10" i="2"/>
  <c r="M9" i="2"/>
  <c r="L9" i="2"/>
  <c r="M8" i="2"/>
  <c r="L8" i="2"/>
  <c r="M7" i="2"/>
  <c r="L7" i="2"/>
  <c r="I132" i="10"/>
  <c r="I113" i="10"/>
  <c r="I28" i="10"/>
  <c r="F10" i="13" s="1"/>
  <c r="I127" i="10"/>
  <c r="I124" i="10"/>
  <c r="I112" i="10"/>
  <c r="I111" i="10"/>
  <c r="I100" i="10"/>
  <c r="I88" i="10"/>
  <c r="I87" i="10"/>
  <c r="I81" i="10"/>
  <c r="I71" i="10"/>
  <c r="I75" i="10"/>
  <c r="I42" i="10"/>
  <c r="K110" i="10"/>
  <c r="H111" i="10"/>
  <c r="H112" i="10"/>
  <c r="H113" i="10"/>
  <c r="H88" i="10"/>
  <c r="H87" i="10"/>
  <c r="H132" i="10"/>
  <c r="H127" i="10"/>
  <c r="H164" i="10"/>
  <c r="I165" i="10"/>
  <c r="I164" i="10"/>
  <c r="H165" i="10"/>
  <c r="J116" i="10"/>
  <c r="J140" i="10"/>
  <c r="I18" i="10"/>
  <c r="J142" i="10"/>
  <c r="J141" i="10"/>
  <c r="J139" i="10"/>
  <c r="J138" i="10"/>
  <c r="J31" i="10"/>
  <c r="I156" i="10"/>
  <c r="I155" i="10"/>
  <c r="I158" i="10"/>
  <c r="I157" i="10"/>
  <c r="J137" i="10"/>
  <c r="J83" i="10"/>
  <c r="J25" i="10"/>
  <c r="G14" i="13" s="1"/>
  <c r="J136" i="10"/>
  <c r="J130" i="10"/>
  <c r="J121" i="10"/>
  <c r="J135" i="10"/>
  <c r="J133" i="10"/>
  <c r="J134" i="10"/>
  <c r="I162" i="10"/>
  <c r="I161" i="10"/>
  <c r="H18" i="10"/>
  <c r="H157" i="10"/>
  <c r="H156" i="10"/>
  <c r="H155" i="10"/>
  <c r="F11" i="13" l="1"/>
  <c r="J132" i="10"/>
  <c r="I86" i="10"/>
  <c r="I85" i="10" s="1"/>
  <c r="I110" i="10"/>
  <c r="H86" i="10"/>
  <c r="E14" i="2" l="1"/>
  <c r="M24" i="2" l="1"/>
  <c r="E8" i="2" l="1"/>
  <c r="H57" i="10"/>
  <c r="E10" i="13"/>
  <c r="F71" i="17" l="1"/>
  <c r="F19" i="17"/>
  <c r="D14" i="15"/>
  <c r="J14" i="15"/>
  <c r="F72" i="7"/>
  <c r="F71" i="7"/>
  <c r="F70" i="7"/>
  <c r="F69" i="7"/>
  <c r="F14" i="2"/>
  <c r="G14" i="2" s="1"/>
  <c r="L18" i="2"/>
  <c r="N18" i="2" s="1"/>
  <c r="E15" i="2"/>
  <c r="E11" i="2" l="1"/>
  <c r="E17" i="2" s="1"/>
  <c r="F22" i="17"/>
  <c r="F73" i="7"/>
  <c r="F15" i="2"/>
  <c r="G15" i="2" s="1"/>
  <c r="M12" i="2"/>
  <c r="F11" i="2"/>
  <c r="G9" i="2"/>
  <c r="L12" i="2"/>
  <c r="H20" i="10"/>
  <c r="H17" i="10" s="1"/>
  <c r="I57" i="10"/>
  <c r="J131" i="10"/>
  <c r="J120" i="10"/>
  <c r="J106" i="10"/>
  <c r="J107" i="10"/>
  <c r="J108" i="10"/>
  <c r="J109" i="10"/>
  <c r="J49" i="10"/>
  <c r="J119" i="10"/>
  <c r="J118" i="10"/>
  <c r="J117" i="10"/>
  <c r="J84" i="10"/>
  <c r="J34" i="10"/>
  <c r="J35" i="10"/>
  <c r="N9" i="2" l="1"/>
  <c r="J113" i="10"/>
  <c r="G11" i="2"/>
  <c r="G17" i="2" s="1"/>
  <c r="G7" i="2" s="1"/>
  <c r="F17" i="2"/>
  <c r="F7" i="2" s="1"/>
  <c r="J126" i="10"/>
  <c r="J122" i="10"/>
  <c r="J111" i="10" s="1"/>
  <c r="J101" i="10"/>
  <c r="J100" i="10" s="1"/>
  <c r="J72" i="10"/>
  <c r="J70" i="10"/>
  <c r="J66" i="10"/>
  <c r="J56" i="10"/>
  <c r="H100" i="10"/>
  <c r="H85" i="10" s="1"/>
  <c r="J129" i="10"/>
  <c r="J115" i="10"/>
  <c r="J98" i="10"/>
  <c r="J96" i="10"/>
  <c r="J93" i="10"/>
  <c r="J90" i="10"/>
  <c r="J82" i="10"/>
  <c r="J81" i="10" s="1"/>
  <c r="J76" i="10"/>
  <c r="J74" i="10"/>
  <c r="J69" i="10"/>
  <c r="J59" i="10"/>
  <c r="J54" i="10"/>
  <c r="J50" i="10"/>
  <c r="J44" i="10"/>
  <c r="J27" i="10"/>
  <c r="J22" i="10"/>
  <c r="H161" i="10"/>
  <c r="J161" i="10" l="1"/>
  <c r="E10" i="2" l="1"/>
  <c r="F28" i="16" l="1"/>
  <c r="E63" i="5" l="1"/>
  <c r="E64" i="5" s="1"/>
  <c r="E29" i="17" l="1"/>
  <c r="D12" i="17"/>
  <c r="G12" i="17" l="1"/>
  <c r="E19" i="17" s="1"/>
  <c r="F29" i="16"/>
  <c r="E22" i="17" l="1"/>
  <c r="E15" i="13"/>
  <c r="F18" i="17" l="1"/>
  <c r="F23" i="17"/>
  <c r="C24" i="18"/>
  <c r="C16" i="18"/>
  <c r="C13" i="18"/>
  <c r="D15" i="18" l="1"/>
  <c r="E15" i="18" s="1"/>
  <c r="D14" i="18"/>
  <c r="E14" i="18" s="1"/>
  <c r="D18" i="18"/>
  <c r="E18" i="18" s="1"/>
  <c r="D25" i="18"/>
  <c r="E25" i="18" s="1"/>
  <c r="D24" i="18"/>
  <c r="D22" i="18"/>
  <c r="E22" i="18" s="1"/>
  <c r="E17" i="18"/>
  <c r="E26" i="18"/>
  <c r="D21" i="18"/>
  <c r="E21" i="18" s="1"/>
  <c r="D20" i="18"/>
  <c r="E20" i="18" s="1"/>
  <c r="D16" i="18"/>
  <c r="E16" i="18" s="1"/>
  <c r="D13" i="18"/>
  <c r="E13" i="18" s="1"/>
  <c r="D23" i="18" l="1"/>
  <c r="E24" i="18"/>
  <c r="E23" i="18" s="1"/>
  <c r="C26" i="18"/>
  <c r="C25" i="18"/>
  <c r="C23" i="18" s="1"/>
  <c r="C22" i="18"/>
  <c r="C21" i="18"/>
  <c r="C20" i="18"/>
  <c r="C15" i="18"/>
  <c r="C14" i="18"/>
  <c r="E9" i="18"/>
  <c r="E10" i="18"/>
  <c r="C8" i="18"/>
  <c r="D12" i="18"/>
  <c r="C19" i="18" l="1"/>
  <c r="E12" i="18"/>
  <c r="C12" i="18"/>
  <c r="D19" i="18"/>
  <c r="D11" i="18" l="1"/>
  <c r="E19" i="18"/>
  <c r="E11" i="18" s="1"/>
  <c r="H110" i="10" l="1"/>
  <c r="F58" i="17" l="1"/>
  <c r="F56" i="17"/>
  <c r="F10" i="2" l="1"/>
  <c r="I67" i="10"/>
  <c r="I65" i="10" s="1"/>
  <c r="K65" i="10"/>
  <c r="J68" i="10"/>
  <c r="J73" i="10"/>
  <c r="J71" i="10" s="1"/>
  <c r="J77" i="10"/>
  <c r="J75" i="10" s="1"/>
  <c r="J79" i="10"/>
  <c r="N7" i="2" s="1"/>
  <c r="J58" i="10"/>
  <c r="J60" i="10"/>
  <c r="J61" i="10"/>
  <c r="J62" i="10"/>
  <c r="J63" i="10"/>
  <c r="J64" i="10"/>
  <c r="J45" i="10"/>
  <c r="J46" i="10"/>
  <c r="J48" i="10"/>
  <c r="J53" i="10"/>
  <c r="J55" i="10"/>
  <c r="J43" i="10"/>
  <c r="J26" i="10"/>
  <c r="J29" i="10"/>
  <c r="J30" i="10"/>
  <c r="J21" i="10"/>
  <c r="G8" i="13" s="1"/>
  <c r="J23" i="10"/>
  <c r="J24" i="10"/>
  <c r="J19" i="10"/>
  <c r="G12" i="13" s="1"/>
  <c r="G13" i="13" l="1"/>
  <c r="G11" i="13" s="1"/>
  <c r="J42" i="10"/>
  <c r="J57" i="10"/>
  <c r="J28" i="10"/>
  <c r="G10" i="13" s="1"/>
  <c r="D7" i="18"/>
  <c r="E7" i="18" s="1"/>
  <c r="J67" i="10"/>
  <c r="J65" i="10" s="1"/>
  <c r="I104" i="10"/>
  <c r="I103" i="10"/>
  <c r="J103" i="10"/>
  <c r="I20" i="10"/>
  <c r="I17" i="10" s="1"/>
  <c r="H81" i="10"/>
  <c r="F22" i="15"/>
  <c r="E24" i="15"/>
  <c r="E29" i="15" s="1"/>
  <c r="E70" i="5"/>
  <c r="D13" i="5"/>
  <c r="E34" i="5" s="1"/>
  <c r="H162" i="10"/>
  <c r="I102" i="10" l="1"/>
  <c r="I78" i="10" s="1"/>
  <c r="I40" i="10" s="1"/>
  <c r="J20" i="10"/>
  <c r="D6" i="18"/>
  <c r="E6" i="18" s="1"/>
  <c r="J165" i="10"/>
  <c r="J164" i="10"/>
  <c r="J128" i="10" l="1"/>
  <c r="J127" i="10" s="1"/>
  <c r="J125" i="10"/>
  <c r="J124" i="10" s="1"/>
  <c r="J114" i="10"/>
  <c r="J112" i="10" s="1"/>
  <c r="J110" i="10" s="1"/>
  <c r="J105" i="10"/>
  <c r="J99" i="10"/>
  <c r="J95" i="10"/>
  <c r="J92" i="10"/>
  <c r="J89" i="10"/>
  <c r="N11" i="2" l="1"/>
  <c r="N8" i="2"/>
  <c r="J87" i="10"/>
  <c r="G10" i="2"/>
  <c r="J104" i="10"/>
  <c r="J102" i="10" s="1"/>
  <c r="E9" i="13" l="1"/>
  <c r="C7" i="18" l="1"/>
  <c r="H104" i="10" l="1"/>
  <c r="H103" i="10"/>
  <c r="H102" i="10" l="1"/>
  <c r="H75" i="10"/>
  <c r="C18" i="18" s="1"/>
  <c r="C11" i="18" s="1"/>
  <c r="H71" i="10"/>
  <c r="H67" i="10"/>
  <c r="H124" i="10"/>
  <c r="H78" i="10" s="1"/>
  <c r="H65" i="10" l="1"/>
  <c r="H40" i="10" s="1"/>
  <c r="F59" i="17"/>
  <c r="H152" i="10" l="1"/>
  <c r="E56" i="5"/>
  <c r="H7" i="10" l="1"/>
  <c r="C3" i="18" l="1"/>
  <c r="H150" i="10"/>
  <c r="E41" i="17"/>
  <c r="C6" i="18"/>
  <c r="J18" i="10" l="1"/>
  <c r="J17" i="10" s="1"/>
  <c r="J151" i="10" l="1"/>
  <c r="I151" i="10"/>
  <c r="D5" i="18"/>
  <c r="C5" i="18"/>
  <c r="C4" i="18" s="1"/>
  <c r="H151" i="10"/>
  <c r="E42" i="17"/>
  <c r="E5" i="18" l="1"/>
  <c r="E4" i="18" s="1"/>
  <c r="D4" i="18"/>
  <c r="F58" i="16" l="1"/>
  <c r="E44" i="15" l="1"/>
  <c r="E86" i="5" l="1"/>
  <c r="F18" i="7" l="1"/>
  <c r="E51" i="15" l="1"/>
  <c r="E87" i="5"/>
  <c r="E79" i="5"/>
  <c r="E80" i="5" s="1"/>
  <c r="F25" i="7" l="1"/>
  <c r="F34" i="5"/>
  <c r="F39" i="5" l="1"/>
  <c r="F37" i="5" s="1"/>
  <c r="F40" i="5" s="1"/>
  <c r="E8" i="13"/>
  <c r="F7" i="13" l="1"/>
  <c r="F46" i="16"/>
  <c r="G19" i="2" l="1"/>
  <c r="J162" i="10" l="1"/>
  <c r="J13" i="5"/>
  <c r="E13" i="13"/>
  <c r="E58" i="15" l="1"/>
  <c r="J158" i="10" l="1"/>
  <c r="J157" i="10"/>
  <c r="J156" i="10" l="1"/>
  <c r="J155" i="10"/>
  <c r="E81" i="15" l="1"/>
  <c r="E82" i="15" s="1"/>
  <c r="H143" i="10" l="1"/>
  <c r="H153" i="10" l="1"/>
  <c r="F24" i="15"/>
  <c r="F29" i="15"/>
  <c r="F27" i="15" s="1"/>
  <c r="F49" i="17"/>
  <c r="E35" i="17"/>
  <c r="F30" i="15" l="1"/>
  <c r="E59" i="15"/>
  <c r="F73" i="16" l="1"/>
  <c r="E52" i="15" l="1"/>
  <c r="F40" i="16"/>
  <c r="F34" i="16"/>
  <c r="F22" i="16"/>
  <c r="F16" i="16"/>
  <c r="F10" i="16"/>
  <c r="E104" i="15"/>
  <c r="E96" i="15"/>
  <c r="E88" i="15"/>
  <c r="E74" i="15"/>
  <c r="E67" i="15"/>
  <c r="F53" i="7"/>
  <c r="F39" i="7"/>
  <c r="F32" i="7"/>
  <c r="E47" i="5"/>
  <c r="E14" i="13" l="1"/>
  <c r="E12" i="13"/>
  <c r="E11" i="13" l="1"/>
  <c r="E7" i="13" s="1"/>
  <c r="E16" i="2"/>
  <c r="M22" i="2" s="1"/>
  <c r="J94" i="10" l="1"/>
  <c r="J91" i="10"/>
  <c r="J88" i="10" l="1"/>
  <c r="J86" i="10" s="1"/>
  <c r="J85" i="10" s="1"/>
  <c r="J78" i="10" s="1"/>
  <c r="J40" i="10" s="1"/>
  <c r="N10" i="2"/>
  <c r="N12" i="2" s="1"/>
  <c r="G13" i="2" l="1"/>
  <c r="F65" i="17" l="1"/>
  <c r="F16" i="2" l="1"/>
  <c r="G18" i="2" l="1"/>
  <c r="F13" i="2"/>
  <c r="E18" i="2"/>
  <c r="E13" i="2" s="1"/>
  <c r="E9" i="2" l="1"/>
  <c r="E36" i="17"/>
  <c r="E30" i="17"/>
  <c r="E45" i="15"/>
  <c r="E7" i="2" l="1"/>
  <c r="L28" i="2" s="1"/>
  <c r="M27" i="2" s="1"/>
  <c r="F61" i="7"/>
  <c r="L22" i="2" l="1"/>
  <c r="N22" i="2" s="1"/>
  <c r="L29" i="2"/>
  <c r="G7" i="13"/>
  <c r="F23" i="16"/>
  <c r="E105" i="15"/>
  <c r="E97" i="15"/>
  <c r="E89" i="15"/>
  <c r="E75" i="15"/>
  <c r="F50" i="17"/>
  <c r="F73" i="17" s="1"/>
  <c r="F65" i="16"/>
  <c r="F59" i="16"/>
  <c r="F53" i="16"/>
  <c r="F47" i="16"/>
  <c r="F41" i="16"/>
  <c r="F35" i="16"/>
  <c r="F17" i="16"/>
  <c r="F11" i="16"/>
  <c r="E68" i="15"/>
  <c r="E38" i="15"/>
  <c r="D15" i="15"/>
  <c r="J15" i="15"/>
  <c r="E72" i="5"/>
  <c r="F75" i="16" l="1"/>
  <c r="F54" i="7"/>
  <c r="F40" i="7" l="1"/>
  <c r="E48" i="5" l="1"/>
  <c r="F107" i="15" l="1"/>
  <c r="F76" i="16" s="1"/>
  <c r="J147" i="10"/>
  <c r="J143" i="10"/>
  <c r="I147" i="10"/>
  <c r="I143" i="10"/>
  <c r="J152" i="10" l="1"/>
  <c r="J153" i="10" s="1"/>
  <c r="I152" i="10"/>
  <c r="I153" i="10" s="1"/>
  <c r="K20" i="10"/>
  <c r="K17" i="10" s="1"/>
  <c r="F33" i="7" l="1"/>
  <c r="J14" i="5" l="1"/>
  <c r="D14" i="5"/>
  <c r="F89" i="5" s="1"/>
  <c r="F19" i="7"/>
  <c r="F26" i="7" l="1"/>
  <c r="F75" i="7" s="1"/>
  <c r="F76" i="7" s="1"/>
  <c r="G16" i="2" l="1"/>
  <c r="H147" i="10" l="1"/>
  <c r="F12" i="7" l="1"/>
  <c r="F47" i="7" l="1"/>
  <c r="E39" i="5" l="1"/>
  <c r="H10" i="2" l="1"/>
  <c r="H18" i="2"/>
  <c r="H13" i="2"/>
</calcChain>
</file>

<file path=xl/sharedStrings.xml><?xml version="1.0" encoding="utf-8"?>
<sst xmlns="http://schemas.openxmlformats.org/spreadsheetml/2006/main" count="1371" uniqueCount="428">
  <si>
    <t>Единица измерения: руб.</t>
  </si>
  <si>
    <t>Наименование показателя</t>
  </si>
  <si>
    <t>Сумма</t>
  </si>
  <si>
    <t>текущий финансовый год</t>
  </si>
  <si>
    <t>первый год планового периода</t>
  </si>
  <si>
    <t>второй год планового периода</t>
  </si>
  <si>
    <t>за пределами планового периода</t>
  </si>
  <si>
    <t>Орган, осуществляющий</t>
  </si>
  <si>
    <t>Коды</t>
  </si>
  <si>
    <t>Дата</t>
  </si>
  <si>
    <t>по Сводному реестру</t>
  </si>
  <si>
    <t>ИНН</t>
  </si>
  <si>
    <t>КПП</t>
  </si>
  <si>
    <t>по ОКЕИ</t>
  </si>
  <si>
    <t>Остаток средств на конец текущего финансового года</t>
  </si>
  <si>
    <t>Доходы, всего:</t>
  </si>
  <si>
    <t>в том числе:</t>
  </si>
  <si>
    <t>120</t>
  </si>
  <si>
    <t>х</t>
  </si>
  <si>
    <t>130</t>
  </si>
  <si>
    <t>150</t>
  </si>
  <si>
    <t>Расходы, всего</t>
  </si>
  <si>
    <t>из них:
налог на имущество организаций и земельный налог</t>
  </si>
  <si>
    <t>Прочие выплаты, всего</t>
  </si>
  <si>
    <t>прочие налоги, уменьшающие доход</t>
  </si>
  <si>
    <t>налог на добавленную стоимость</t>
  </si>
  <si>
    <t>Выплаты, уменьшающие доход, всего</t>
  </si>
  <si>
    <t>Раздел 2. Сведения по выплатам на закупки товаров, работ, услуг</t>
  </si>
  <si>
    <t>Раздел 1. Поступления и выплаты.</t>
  </si>
  <si>
    <t>№ п\п</t>
  </si>
  <si>
    <t>Коды строк</t>
  </si>
  <si>
    <t>Год начала закупки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</si>
  <si>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</si>
  <si>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в том числе:
в соответствии с Федеральным законом № 44-ФЗ</t>
  </si>
  <si>
    <t>за счет прочих источников финансового обеспечения</t>
  </si>
  <si>
    <t>в соответствии с Федеральным законом № 223-ФЗ</t>
  </si>
  <si>
    <t>в том числе по году начала закупки: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</si>
  <si>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</si>
  <si>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Выплаты на закупку товаров, работ, услуг, всего</t>
  </si>
  <si>
    <t>по контрактам (договорам), заключенным до начала текущего финансового года с учетом требований Федерального закона № 44-ФЗ и Федерального закона № 223-ФЗ</t>
  </si>
  <si>
    <t>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</si>
  <si>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</si>
  <si>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1.1.</t>
  </si>
  <si>
    <t>1.2.</t>
  </si>
  <si>
    <t>1.3.</t>
  </si>
  <si>
    <t>2.</t>
  </si>
  <si>
    <t>3.</t>
  </si>
  <si>
    <t>№ п/п</t>
  </si>
  <si>
    <t>Должность, группа должностей</t>
  </si>
  <si>
    <t>Установленная численность, единиц</t>
  </si>
  <si>
    <t>Среднемесячный размер оплаты труда на одного работника, руб</t>
  </si>
  <si>
    <t xml:space="preserve">Фонд оплаты труда в год, руб. </t>
  </si>
  <si>
    <t>Всего</t>
  </si>
  <si>
    <t>по должностному окладу</t>
  </si>
  <si>
    <t>компенсационные выплаты</t>
  </si>
  <si>
    <t>Итого:</t>
  </si>
  <si>
    <t>1.2. Расчеты (обоснования) выплат персоналу при направлении в служебные командировки</t>
  </si>
  <si>
    <t>Наименование расходов</t>
  </si>
  <si>
    <t>Средний размер выплаты на одного работника в день, руб.</t>
  </si>
  <si>
    <t>Количество работников, чел.</t>
  </si>
  <si>
    <t>Количество дней</t>
  </si>
  <si>
    <t>Сумм, руб. (гр.3*гр.4*гр.5)</t>
  </si>
  <si>
    <t>1.3.Расчеты (обоснования) выплат персоналу по уходу за ребенком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</si>
  <si>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</si>
  <si>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</si>
  <si>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руб.</t>
  </si>
  <si>
    <t>Сумма, руб. (гр.3*гр.4*гр.5)</t>
  </si>
  <si>
    <t>Наименование государственног внебюджетного фонда</t>
  </si>
  <si>
    <t>Размер базы для начисления страховых взносов, руб.</t>
  </si>
  <si>
    <t>Сумма взноса, руб.</t>
  </si>
  <si>
    <t>по ставке 10,0%</t>
  </si>
  <si>
    <t>с применением пониженных тарифов взносов в Пенсионный фонд Росийской Федерации для отдельных категорий плательщиков</t>
  </si>
  <si>
    <t>2.3.</t>
  </si>
  <si>
    <t>обязательное социальное страхование от несчастных случаев на производстве и профессиональных заболеваний по ставке 0,2 %</t>
  </si>
  <si>
    <t>Размер одной выплаты, руб.</t>
  </si>
  <si>
    <t>Количество выплат в год</t>
  </si>
  <si>
    <t>Общая сумма выплат, руб. (гр.3*гр.4)</t>
  </si>
  <si>
    <t>Налоговая база, руб.</t>
  </si>
  <si>
    <t>Ставка налога, %</t>
  </si>
  <si>
    <t>Сумма исчисленого налога, подлежащего уплате, руб. (гр.3*гр.4/100)</t>
  </si>
  <si>
    <t>Количество номеров</t>
  </si>
  <si>
    <t>Количество платежей в год</t>
  </si>
  <si>
    <t>Стоимость за единицу, руб.</t>
  </si>
  <si>
    <t>Сумма,руб. (гр.3*гр.4*гр.5)</t>
  </si>
  <si>
    <t>Количество услуг перевозки</t>
  </si>
  <si>
    <t>Цена услуги перевозки, руб.</t>
  </si>
  <si>
    <t>Сумма,руб. (гр.3*гр.4)</t>
  </si>
  <si>
    <t>Размер потребления ресурсов</t>
  </si>
  <si>
    <t>Тариф (с учетом НДС), руб.</t>
  </si>
  <si>
    <t>Индексация, %</t>
  </si>
  <si>
    <t>Количество</t>
  </si>
  <si>
    <t>Объект</t>
  </si>
  <si>
    <t>Количество работ (услуг)</t>
  </si>
  <si>
    <t>Стоимость работ (услуг), руб.</t>
  </si>
  <si>
    <t>Количество договоров</t>
  </si>
  <si>
    <t>Стоимость услуги, руб.</t>
  </si>
  <si>
    <t>Средняя стоимость, руб.</t>
  </si>
  <si>
    <t>Сумма, руб. (гр.2*гр.3)</t>
  </si>
  <si>
    <t>Управление по спорту, туризму и делам молодежи администрации города Троицка</t>
  </si>
  <si>
    <t xml:space="preserve">функции и полномочия учредителя: </t>
  </si>
  <si>
    <t xml:space="preserve">Учреждение: </t>
  </si>
  <si>
    <t>УТВЕРЖДАЮ:</t>
  </si>
  <si>
    <t>"</t>
  </si>
  <si>
    <t>КВР</t>
  </si>
  <si>
    <t>244</t>
  </si>
  <si>
    <t>КОСГУ 225</t>
  </si>
  <si>
    <t>КОСГУ 226</t>
  </si>
  <si>
    <t>КОСГУ 310</t>
  </si>
  <si>
    <t>111</t>
  </si>
  <si>
    <t>119</t>
  </si>
  <si>
    <t>КОСГУ 221</t>
  </si>
  <si>
    <t>КОСГУ 291</t>
  </si>
  <si>
    <t>851</t>
  </si>
  <si>
    <t>оплата больничного листа за счет работодателя</t>
  </si>
  <si>
    <t>работы, услуги по содержанию имущества</t>
  </si>
  <si>
    <t>прочие работы, услуги</t>
  </si>
  <si>
    <t>Страховка на автомобили</t>
  </si>
  <si>
    <t>Увеличение стоимости основных средств</t>
  </si>
  <si>
    <t>КВФО</t>
  </si>
  <si>
    <t>4</t>
  </si>
  <si>
    <t>5</t>
  </si>
  <si>
    <t>штатные сотрудники</t>
  </si>
  <si>
    <t>стимулирующие выплаты (качество выполняемых работ)</t>
  </si>
  <si>
    <t>стимулирующие выплаты (интенсивность)</t>
  </si>
  <si>
    <t>премиальная выплата по итогам работы</t>
  </si>
  <si>
    <t>КОСГУ 266</t>
  </si>
  <si>
    <t>Больничный лист за счет работодателя</t>
  </si>
  <si>
    <t>Налог на имущество</t>
  </si>
  <si>
    <t>Транспортный налог</t>
  </si>
  <si>
    <t>КОСГУ 222</t>
  </si>
  <si>
    <t>КОСГУ 223</t>
  </si>
  <si>
    <t>КОСГУ</t>
  </si>
  <si>
    <t>КФСР</t>
  </si>
  <si>
    <t>1102</t>
  </si>
  <si>
    <t>КОСГУ 213</t>
  </si>
  <si>
    <t>Доходы всего:</t>
  </si>
  <si>
    <t>Код субсидии</t>
  </si>
  <si>
    <t>Отраслевой код</t>
  </si>
  <si>
    <t>411-100</t>
  </si>
  <si>
    <t>00000000000000000</t>
  </si>
  <si>
    <t>00000000000000011</t>
  </si>
  <si>
    <t>00000000000000066</t>
  </si>
  <si>
    <t>00000000000000013</t>
  </si>
  <si>
    <t>00000000000000022</t>
  </si>
  <si>
    <t>00000000000000023</t>
  </si>
  <si>
    <t>00000000000000025</t>
  </si>
  <si>
    <t>00000000000000026</t>
  </si>
  <si>
    <t>00000000000000027</t>
  </si>
  <si>
    <t>00000000000000090</t>
  </si>
  <si>
    <t>00000000000000010</t>
  </si>
  <si>
    <t>00000000000000040</t>
  </si>
  <si>
    <t>Целевая субсидия</t>
  </si>
  <si>
    <t>411-200</t>
  </si>
  <si>
    <t>1103</t>
  </si>
  <si>
    <t>Поступления от оказания учреждением услуг (выполнения работ), предоставление которых для физических и юридических лиц осуществляется на платной основе, всего</t>
  </si>
  <si>
    <t>411-120</t>
  </si>
  <si>
    <t>411-130</t>
  </si>
  <si>
    <t>00000000000000021</t>
  </si>
  <si>
    <t>2</t>
  </si>
  <si>
    <t>Остаток средств на начало текущего финансового года, всего:</t>
  </si>
  <si>
    <t xml:space="preserve">в том числе: </t>
  </si>
  <si>
    <t>121</t>
  </si>
  <si>
    <t>доходы от оказания платных услуг (работ)</t>
  </si>
  <si>
    <t>135</t>
  </si>
  <si>
    <t>доходы по условным арендным платежам</t>
  </si>
  <si>
    <t>152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</si>
  <si>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</si>
  <si>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доходы от оказания услуг, работ, 
компенсации затрат учреждений, всего</t>
  </si>
  <si>
    <t>Безвозмездные денежные поступления</t>
  </si>
  <si>
    <t xml:space="preserve">оплата труда </t>
  </si>
  <si>
    <t>государственной пошлины и сборов в установленных законодательством Российской Федерации случаях.</t>
  </si>
  <si>
    <t>штрафы за нарушение законодательства о налогах и сборах, законодательства о страховых взносах</t>
  </si>
  <si>
    <t>другие экономические санкции</t>
  </si>
  <si>
    <t>Иные выплаты текущего характера физическим лицам</t>
  </si>
  <si>
    <t>уплата прочих налогов и сборов</t>
  </si>
  <si>
    <t>Уплата налогов, сборов и иных платежей, всего</t>
  </si>
  <si>
    <t>Расходы на закупку товаров, работ, услуг, всего</t>
  </si>
  <si>
    <t>На выплаты персоналу, в том числе</t>
  </si>
  <si>
    <t xml:space="preserve">
налог на имущество организаций и земельный налог</t>
  </si>
  <si>
    <t>транспортные услуги</t>
  </si>
  <si>
    <t xml:space="preserve">водоснабжение   (740)  </t>
  </si>
  <si>
    <t xml:space="preserve">водоотведение    (741)  </t>
  </si>
  <si>
    <t>теплоэнергия   (720)</t>
  </si>
  <si>
    <t>электроэнергия (730)</t>
  </si>
  <si>
    <t>вывоз мусора</t>
  </si>
  <si>
    <t>Услуги, работы для целей капитальных вложений</t>
  </si>
  <si>
    <t>Прочие расходы (кроме расходов на закупку товаров, работ, услуг)</t>
  </si>
  <si>
    <t>в том числе:                                                                                                услуги связи</t>
  </si>
  <si>
    <t>Источник финансового обеспечения</t>
  </si>
  <si>
    <t xml:space="preserve">Код видов расходов: </t>
  </si>
  <si>
    <t xml:space="preserve">1. Расчеты (обоснования) выплат персоналу  </t>
  </si>
  <si>
    <t>1.2. Расчеты (обоснования) расходов на оплату труда</t>
  </si>
  <si>
    <t>1.4. Расчеты (обоснования) страховых зносов на обязательное страхование в Пенсионный фонд Российской Федерации, 
в Фонд социального страхования Российской Федерации, в Федеральный фонд обязательного медицинского страхования</t>
  </si>
  <si>
    <t>КОСГУ 211</t>
  </si>
  <si>
    <t>2. Расчеты (обоснования) расходов на социальные и иные выплаты населению</t>
  </si>
  <si>
    <t>3. Расчет (обоснование) расходов на уплату налогов, сборов и иных платежей</t>
  </si>
  <si>
    <t>4. Расчет (обоснование) расходов на закупку товаров, работ, услуг</t>
  </si>
  <si>
    <t>4.1. Расчет (обоснование) расходов на оплату услуг связи</t>
  </si>
  <si>
    <t>4.2. Расчет (обоснование) расходов на оплату транспортных услуг</t>
  </si>
  <si>
    <t>4.3. Расчет (обоснование) расходов на оплату коммунальных услуг</t>
  </si>
  <si>
    <t xml:space="preserve">Работы, услуги по содержанию имущества
</t>
  </si>
  <si>
    <t>Прочие работы, услуги</t>
  </si>
  <si>
    <t>КОСГУ 227</t>
  </si>
  <si>
    <t>Уплата страховых премий, взносов по договорам со страховыми организациями</t>
  </si>
  <si>
    <t>КОСГУ 228</t>
  </si>
  <si>
    <t>Приобретение основных средств</t>
  </si>
  <si>
    <t>КОСГУ 292</t>
  </si>
  <si>
    <t>КОСГУ 295</t>
  </si>
  <si>
    <t>КОСГУ 296</t>
  </si>
  <si>
    <t>Услуги связт (телефон, интернет)</t>
  </si>
  <si>
    <t>Транспортные услуги</t>
  </si>
  <si>
    <t xml:space="preserve">вывоз мусора </t>
  </si>
  <si>
    <t>Доходы от операционной аренды</t>
  </si>
  <si>
    <t>Доходы от оказания платных услуг (работ)</t>
  </si>
  <si>
    <t>Доходы по условным арендным платежам</t>
  </si>
  <si>
    <t>взносы по обязательному социальному страхованию на выплаты 
по оплате труда работников и иные выплаты работникам учреждений</t>
  </si>
  <si>
    <t>из них: возврат в бюджет средств субсидии</t>
  </si>
  <si>
    <t>(расшифровка подписи)</t>
  </si>
  <si>
    <t xml:space="preserve">                                                                                             (должность)                                         ( подпись) </t>
  </si>
  <si>
    <t xml:space="preserve">                     (должность)                                                            ( подпись) </t>
  </si>
  <si>
    <t>СОГЛАСОВАНО:</t>
  </si>
  <si>
    <t>(наименование должности уполномоченного лица органа, осуществляющего функции и полномочия учредителя)</t>
  </si>
  <si>
    <t>(подпись)                                          (расшифровка подписи)</t>
  </si>
  <si>
    <t>"______" _________________ 20___ г.</t>
  </si>
  <si>
    <t>1.1. Расчеты (обоснования) расходов на оплату труда</t>
  </si>
  <si>
    <t>Поступления от оказания учреждением услуг (выполнения работ), 
предоставление которых для физических и юридических лиц осуществляется на платной основе (ПЛ)</t>
  </si>
  <si>
    <t>Субсидия на выполнение муниципального задания (МЗ)</t>
  </si>
  <si>
    <t>Целевая субсидия (ЦС)</t>
  </si>
  <si>
    <t>КОСГУ 212</t>
  </si>
  <si>
    <t>Командировочные расходы по сотрудникам</t>
  </si>
  <si>
    <t>2. Расчет (обоснование) расходов на закупку товаров, работ, услуг</t>
  </si>
  <si>
    <t>Питание и проживание тренеров, сопровождающих (сотрудников учреждения) при проведении физкультурных и спортивных мероприятий</t>
  </si>
  <si>
    <t>Питание и проживание спортсменов, при проведении физкультурных и спортивных мероприятий</t>
  </si>
  <si>
    <t xml:space="preserve">2.1. Расчет (обоснование) расходов на оплату транспортных услуг </t>
  </si>
  <si>
    <t xml:space="preserve">2.2. Расчет (обоснование) расходов на оплату прочих работ, услуг </t>
  </si>
  <si>
    <t>1.2. Расчеты (обоснования) страховых зносов на обязательное страхование в Пенсионный фонд Российской Федерации, 
в Фонд социального страхования Российской Федерации, в Федеральный фонд обязательного медицинского страхования</t>
  </si>
  <si>
    <t>1.2.1.</t>
  </si>
  <si>
    <t>1.2.1.1.</t>
  </si>
  <si>
    <t>1.2.1.2.</t>
  </si>
  <si>
    <t>1.2.2.</t>
  </si>
  <si>
    <t>1.2.2.1.</t>
  </si>
  <si>
    <t>1.2.2.2.</t>
  </si>
  <si>
    <t>Иные доходы</t>
  </si>
  <si>
    <t>Контр.</t>
  </si>
  <si>
    <t>Вх.с.</t>
  </si>
  <si>
    <t>Доход</t>
  </si>
  <si>
    <t>Расход</t>
  </si>
  <si>
    <t>А. В. Константинова</t>
  </si>
  <si>
    <t>Исполнитель:       Главный бухгалтер</t>
  </si>
  <si>
    <t>131</t>
  </si>
  <si>
    <t>Исх.с.</t>
  </si>
  <si>
    <t>247</t>
  </si>
  <si>
    <t>КОСГУ 189</t>
  </si>
  <si>
    <t>уплата налога на прибыль</t>
  </si>
  <si>
    <t>000</t>
  </si>
  <si>
    <t>Разница</t>
  </si>
  <si>
    <t>ПЛ Доход</t>
  </si>
  <si>
    <t>Мз Доход</t>
  </si>
  <si>
    <t>вх.с</t>
  </si>
  <si>
    <t>Цс Доход</t>
  </si>
  <si>
    <t>Питание и проживание спортсменов, при проведении физкультурных и спортивных мероприятий, оплата судейства</t>
  </si>
  <si>
    <t>прочие работы, услуги (кроме расходов на закупку товаров, работ, услуг)</t>
  </si>
  <si>
    <t>244.</t>
  </si>
  <si>
    <t>113, 244</t>
  </si>
  <si>
    <t>Поступление денежных средств и их эквивалентов</t>
  </si>
  <si>
    <t>Выбытие денежных средств и их эквивалентов</t>
  </si>
  <si>
    <t xml:space="preserve">Остатки </t>
  </si>
  <si>
    <t>на 2025 год</t>
  </si>
  <si>
    <t>00000000000000012</t>
  </si>
  <si>
    <t>Дополнительные выходные дни по уходу за ребенком-инвалидом</t>
  </si>
  <si>
    <t>1.5 Расчеты (обоснования) расходов на социальные и иные выплаты населению</t>
  </si>
  <si>
    <t>1.6. Расчеты (обоснования) расходов на социальные и иные выплаты населению</t>
  </si>
  <si>
    <t>2. Расчет (обоснование) расходов на уплату налогов, сборов и иных платежей</t>
  </si>
  <si>
    <t>3. Прочие расходы (кроме расходов на закупку товаров, работ, услуг)</t>
  </si>
  <si>
    <t xml:space="preserve">КОСГУ 226 </t>
  </si>
  <si>
    <t xml:space="preserve">2.3. Расчет (обоснование) расходов на оплату транспортных услуг </t>
  </si>
  <si>
    <t>Обучение сотрудников</t>
  </si>
  <si>
    <t>коммунальные услуги всего:</t>
  </si>
  <si>
    <t>коммунальные услуги (247)</t>
  </si>
  <si>
    <t>работы, услуги по содержанию имущества (225) всего:</t>
  </si>
  <si>
    <t>прочие работы, услуги (226)</t>
  </si>
  <si>
    <t>прочие работы, услуги (226/112)</t>
  </si>
  <si>
    <t>прочие работы, услуги (226/113)</t>
  </si>
  <si>
    <r>
      <t xml:space="preserve">в том числе:
</t>
    </r>
    <r>
      <rPr>
        <b/>
        <sz val="12"/>
        <color theme="1"/>
        <rFont val="Times New Roman"/>
        <family val="1"/>
        <charset val="204"/>
      </rPr>
      <t>доходы от собственности</t>
    </r>
    <r>
      <rPr>
        <sz val="12"/>
        <color theme="1"/>
        <rFont val="Times New Roman"/>
        <family val="1"/>
        <charset val="204"/>
      </rPr>
      <t>, всего</t>
    </r>
  </si>
  <si>
    <t>в том числе: налог на прибыль</t>
  </si>
  <si>
    <t>текущий 
финансовый год</t>
  </si>
  <si>
    <t>первый год 
планового периода</t>
  </si>
  <si>
    <t>второй год 
планового периода</t>
  </si>
  <si>
    <t>коммунальные услуги (244) КФО 2</t>
  </si>
  <si>
    <t>работы, услуги по содержанию имущества (225)  КФО 2:</t>
  </si>
  <si>
    <t>работы, услуги по содержанию имущества (225) КФО 4:</t>
  </si>
  <si>
    <t>4.1.</t>
  </si>
  <si>
    <t>4.2.</t>
  </si>
  <si>
    <t>4.3.</t>
  </si>
  <si>
    <t>4.4.</t>
  </si>
  <si>
    <t>Муниципальное бюджетное учреждение дополнительного образования
"Спортивная школа "Юниор" г.Троицка Челябинской области</t>
  </si>
  <si>
    <t>на 2026 год</t>
  </si>
  <si>
    <t>01402020120017Ц</t>
  </si>
  <si>
    <t>01402020120017Ц40</t>
  </si>
  <si>
    <t>в соответствии с Федеральным законом № 44-ФЗ (ПЛ)</t>
  </si>
  <si>
    <t>в том числе:
в соответствии с Федеральным законом № 44-ФЗ (ЦС)</t>
  </si>
  <si>
    <t>прочие работы, услуги (226)  КФО 5:</t>
  </si>
  <si>
    <t>Страховые взносы, всего</t>
  </si>
  <si>
    <t>Страховые взносы в СФР, всего</t>
  </si>
  <si>
    <t>по ставке 30,0%</t>
  </si>
  <si>
    <t>Земельный налог, налог на имущество</t>
  </si>
  <si>
    <t>01402020120012Ц</t>
  </si>
  <si>
    <t>01402020120014Ц</t>
  </si>
  <si>
    <t>01402020120012Ц26</t>
  </si>
  <si>
    <t>Субсидии местным бюджетам на оплату услуг специалистов по организации физкультурно-оздоровительной и спортивно-массовой работы с населением среднего возраста</t>
  </si>
  <si>
    <t>Субсидии местным бюджетам на оплату услуг специалистов по организации физкультурно-оздоровительной и спортивно-массовой работы с детьми и молодежью в возрасте от 6 до 29 лет</t>
  </si>
  <si>
    <t>2025г.</t>
  </si>
  <si>
    <t>Вх.остаток</t>
  </si>
  <si>
    <t xml:space="preserve">ДОХОД </t>
  </si>
  <si>
    <t>Всего:</t>
  </si>
  <si>
    <t>Аренда  120</t>
  </si>
  <si>
    <t>Доходы по 130</t>
  </si>
  <si>
    <t>ЦС 150</t>
  </si>
  <si>
    <t>Доходы по 180</t>
  </si>
  <si>
    <t>На выплаты персоналу:</t>
  </si>
  <si>
    <t>266/119</t>
  </si>
  <si>
    <r>
      <rPr>
        <b/>
        <sz val="11"/>
        <color theme="1"/>
        <rFont val="Calibri"/>
        <family val="2"/>
        <charset val="204"/>
        <scheme val="minor"/>
      </rPr>
      <t xml:space="preserve">прочие работы, услуги </t>
    </r>
    <r>
      <rPr>
        <sz val="11"/>
        <color theme="1"/>
        <rFont val="Calibri"/>
        <family val="2"/>
        <charset val="204"/>
        <scheme val="minor"/>
      </rPr>
      <t xml:space="preserve">
</t>
    </r>
    <r>
      <rPr>
        <sz val="8"/>
        <color theme="1"/>
        <rFont val="Calibri"/>
        <family val="2"/>
        <charset val="204"/>
        <scheme val="minor"/>
      </rPr>
      <t>(кроме расходов на закупку товаров, работ, услуг)</t>
    </r>
  </si>
  <si>
    <t>Уплата налогов</t>
  </si>
  <si>
    <t>Расходы на закупку 
товаров, работ, услуг, всего</t>
  </si>
  <si>
    <t>Иные доходы
налог на прибыль</t>
  </si>
  <si>
    <t>2026г.</t>
  </si>
  <si>
    <t>Изменение № 3 от 12.03.2024</t>
  </si>
  <si>
    <t>Арендная плата за пользование имуществом 
(за исключением земельных участков и других обособленных природных объектов)</t>
  </si>
  <si>
    <t>00000000000000024</t>
  </si>
  <si>
    <t>КОСГУ 224</t>
  </si>
  <si>
    <t>4.4. Расчет (обоснование) расходов на арендную плату за пользование имуществом</t>
  </si>
  <si>
    <t>4.5. Расчет (обоснование) расходов на оплату работ, услуг по содержанию имущества</t>
  </si>
  <si>
    <t xml:space="preserve">4.6. Расчет (обоснование) расходов на оплату прочих работ, услуг </t>
  </si>
  <si>
    <t>4.7. Расчет (обоснование) расходов на оплату услуг по страхованию</t>
  </si>
  <si>
    <t>4.8. Расчет (обоснование) расходов на оплату услуг, работ для целей капитальных вложений</t>
  </si>
  <si>
    <t>4.9. Расчет (обоснование) расходов на приобретение основных средств</t>
  </si>
  <si>
    <t>4.15. Расчет (обоснование) расходов на оплату коммунальных услуг</t>
  </si>
  <si>
    <t>в том числе: по ставке 30,0%</t>
  </si>
  <si>
    <t>выходное пособие при увольнении</t>
  </si>
  <si>
    <t>112</t>
  </si>
  <si>
    <t>1.7. Расчеты (обоснования) расходов на социальные и иные выплаты населению</t>
  </si>
  <si>
    <t>Выходное пособие при увольнении в связи с призывом в армию</t>
  </si>
  <si>
    <t>прочие работы, услуги (226)  КФО 2:</t>
  </si>
  <si>
    <t>прочие работы, услуги (226)  КФО 4:</t>
  </si>
  <si>
    <t>на 2027 год</t>
  </si>
  <si>
    <t>коммунальные услуги (247) КФО 4</t>
  </si>
  <si>
    <t>коммунальные услуги (247) КФО 2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</si>
  <si>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 
(КЦСР 2740171012) (Календарный план)</t>
  </si>
  <si>
    <t>4.3. Расчет (обоснование) расходов на оплату работ, услуг по содержанию имущества</t>
  </si>
  <si>
    <t xml:space="preserve">4.4. Расчет (обоснование) расходов на оплату прочих работ, услуг </t>
  </si>
  <si>
    <t>4.5. Расчет (обоснование) расходов на оплату услуг по страхованию</t>
  </si>
  <si>
    <t>4.6. Расчет (обоснование) расходов на оплату услуг, работ для целей капитальных вложений</t>
  </si>
  <si>
    <t>4.7. Расчет (обоснование) расходов на приобретение основных средств</t>
  </si>
  <si>
    <t>2025</t>
  </si>
  <si>
    <t>п.29 (эл.энергия)</t>
  </si>
  <si>
    <t>п.8 (тепло)</t>
  </si>
  <si>
    <t>п.4</t>
  </si>
  <si>
    <t>В плане по 
п.5  44-ФЗ</t>
  </si>
  <si>
    <t>Можем заключить договора по п.5 на сумму
(Ср.V закупок / 2)</t>
  </si>
  <si>
    <t>Заключены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</si>
  <si>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
(КЦСР 27401S0012) (ср.возр. ОБ)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</si>
  <si>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
(КЦСР 27401S0012) (ср.возр. МБ)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</si>
  <si>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
(КЦСР 27401S0017) (Спорт.инв. УТЭ и СС) МБ</t>
  </si>
  <si>
    <t>прочие работы, услуги (Календарный план)</t>
  </si>
  <si>
    <t>прочие работы, услуги (кроме расходов на закупку товаров, работ, услуг)
(Календарный план)</t>
  </si>
  <si>
    <t>транспортные услуги (Календарный план)</t>
  </si>
  <si>
    <t>прочие работы, услуги (ср.возр. ОБ)</t>
  </si>
  <si>
    <t>прочие работы, услуги (ср.возр. МБ)</t>
  </si>
  <si>
    <t>ЦС</t>
  </si>
  <si>
    <t>Бюджет</t>
  </si>
  <si>
    <t>МБ</t>
  </si>
  <si>
    <t>Ср.в.</t>
  </si>
  <si>
    <t>ОБ</t>
  </si>
  <si>
    <t>УТЭ и СС</t>
  </si>
  <si>
    <t xml:space="preserve">                                        Нютина Н.А.</t>
  </si>
  <si>
    <t>Бухгалтер</t>
  </si>
  <si>
    <t>2027г.</t>
  </si>
  <si>
    <t xml:space="preserve">Ч.12 в плане стоит </t>
  </si>
  <si>
    <t>Остаток на п.5</t>
  </si>
  <si>
    <t>Начальник Управления по спорту, туризму и делам молодежи администрации города Троицка</t>
  </si>
  <si>
    <t>Л.А. Мельникова</t>
  </si>
  <si>
    <t xml:space="preserve">Руководитель  учреждения:                    И.о.директора     </t>
  </si>
  <si>
    <t>А.Т. Вахитов</t>
  </si>
  <si>
    <t xml:space="preserve">  2026 г</t>
  </si>
  <si>
    <t>на 2026 год и плановый период 2027 и 2028 года</t>
  </si>
  <si>
    <t>Увеличение стоимости материальных запасов</t>
  </si>
  <si>
    <t>Поступления (перечисления) по повышению уровня доступности муниципальных учреждений физической культуры и спорта для инвалидов и других маломобильных групп населения 
 (КЦСР 27403S8690)  ОБ</t>
  </si>
  <si>
    <t>Инвал.
маломоб.группы</t>
  </si>
  <si>
    <t>Поступления (перечисления) по повышению уровня доступности муниципальных учреждений физической культуры и спорта для инвалидов и других маломобильных групп населения 
 (КЦСР 27403S8690)  МБ</t>
  </si>
  <si>
    <t>Об</t>
  </si>
  <si>
    <t>Мб</t>
  </si>
  <si>
    <t>Календ.
план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</si>
  <si>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
(КЦСР 27401S0012) (от 6 до 29 лет)</t>
  </si>
  <si>
    <t>Дети и молодежь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</si>
  <si>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
(КЦСР 27401S0040) (обучение тренеров)</t>
  </si>
  <si>
    <t xml:space="preserve">Обучение тренеров 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</si>
  <si>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 
(КЦСР 27401S0017) (Спорт.инв. УТЭ и СС) ОБ</t>
  </si>
  <si>
    <t>Поступления (перечисления) по урегулированию расчетов между бюджетами бюджетной системы Российской Федерации по распределенным доходам и безвозмездные поступления 
(КЦСР 27401S0017) (По виду спорта "хоккей") ОБ</t>
  </si>
  <si>
    <t>Хоккей</t>
  </si>
  <si>
    <t>на 2028 год</t>
  </si>
  <si>
    <t>01402020220160Ц</t>
  </si>
  <si>
    <t>01402840528690Ц</t>
  </si>
  <si>
    <t>прочие работы, услуги (от 6 до 29 лет)</t>
  </si>
  <si>
    <t>01402840528690Ц40</t>
  </si>
  <si>
    <t>прочие работы, услуги (обучение тренеров)</t>
  </si>
  <si>
    <t>01402020220160Ц40</t>
  </si>
  <si>
    <t>Инвал.
маломоб.
группы</t>
  </si>
  <si>
    <t>Всего закупок на 2026г.</t>
  </si>
  <si>
    <t>на 01.01.2026</t>
  </si>
  <si>
    <t>в 2025 на 2026</t>
  </si>
  <si>
    <t>В
2025г.
На 
2026г.</t>
  </si>
  <si>
    <t>КОСГУ 340</t>
  </si>
  <si>
    <t>4.8. Расчет (обоснование) расходов на Увеличение стоимости материальных запасов</t>
  </si>
  <si>
    <t>МЗ всего</t>
  </si>
  <si>
    <t>Расчет (обоснование) расходов на оплату коммунальных услуг</t>
  </si>
  <si>
    <t>4.10. Расчет (обоснование) расходов на Увеличение стоимости материальных запасов</t>
  </si>
  <si>
    <t>Итого ПЛ</t>
  </si>
  <si>
    <t>Расчеты (обоснования) плановых показателей выплат  на 2026</t>
  </si>
  <si>
    <t>Расчеты (обоснования) плановых показателей выплат  на 2026 год</t>
  </si>
  <si>
    <t>2. Прочие расходы (кроме расходов на закупку товаров, работ, услуг)</t>
  </si>
  <si>
    <t>01402020120014Ц26</t>
  </si>
  <si>
    <t>Поступления (перечисления) по Организации круглогодичного трудоустройства несовершеннолетних граждан в возрасте от 14 до 18 лет в свободное от учебы время (КЦСР 0640400059) (МБ)</t>
  </si>
  <si>
    <t xml:space="preserve">Центр зан </t>
  </si>
  <si>
    <t>"17" февраля 2026 г.</t>
  </si>
  <si>
    <t>Изменения плана финансово- хозяйственной деятельности</t>
  </si>
  <si>
    <t>№ 1</t>
  </si>
  <si>
    <t>от 17 февраля 2026 г.</t>
  </si>
  <si>
    <t>Обоснование (расчеты) плановых показателей по поступлениям доходов на 2026 год 
и плановый период 2027 и 2027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</si>
</sst>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0_ ;\-#,##0.00\ "/>
    <numFmt numFmtId="165" formatCode="_-* #,##0\ _₽_-;\-* #,##0\ _₽_-;_-* &quot;-&quot;??\ _₽_-;_-@_-"/>
    <numFmt numFmtId="166" formatCode="#,##0_ ;\-#,##0\ "/>
  </numFmts>
  <fonts count="2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4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" fillId="0" borderId="0" xfId="0" applyFont="1" applyAlignment="1"/>
    <xf numFmtId="0" fontId="7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  <xf numFmtId="49" fontId="6" fillId="0" borderId="1" xfId="0" applyNumberFormat="1" applyFont="1" applyBorder="1" applyAlignment="1">
      <alignment horizontal="center" wrapText="1"/>
    </xf>
    <xf numFmtId="0" fontId="10" fillId="0" borderId="1" xfId="0" applyNumberFormat="1" applyFont="1" applyBorder="1" applyAlignment="1"/>
    <xf numFmtId="0" fontId="9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wrapText="1"/>
    </xf>
    <xf numFmtId="0" fontId="6" fillId="0" borderId="1" xfId="0" applyNumberFormat="1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4" fontId="6" fillId="0" borderId="1" xfId="0" applyNumberFormat="1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center"/>
    </xf>
    <xf numFmtId="4" fontId="10" fillId="0" borderId="1" xfId="0" applyNumberFormat="1" applyFont="1" applyBorder="1" applyAlignment="1">
      <alignment horizontal="center"/>
    </xf>
    <xf numFmtId="0" fontId="3" fillId="0" borderId="0" xfId="0" applyFont="1" applyAlignment="1"/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wrapText="1"/>
    </xf>
    <xf numFmtId="2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wrapText="1"/>
    </xf>
    <xf numFmtId="4" fontId="6" fillId="0" borderId="9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wrapText="1"/>
    </xf>
    <xf numFmtId="0" fontId="6" fillId="0" borderId="5" xfId="0" applyFont="1" applyBorder="1"/>
    <xf numFmtId="0" fontId="6" fillId="0" borderId="1" xfId="0" applyFont="1" applyBorder="1" applyAlignment="1">
      <alignment horizontal="left" vertical="top" wrapText="1"/>
    </xf>
    <xf numFmtId="2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0" xfId="0" applyFont="1" applyFill="1" applyAlignment="1">
      <alignment horizontal="left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4" xfId="0" applyFont="1" applyBorder="1" applyAlignment="1"/>
    <xf numFmtId="0" fontId="6" fillId="0" borderId="5" xfId="0" applyFont="1" applyBorder="1" applyAlignment="1"/>
    <xf numFmtId="0" fontId="3" fillId="0" borderId="0" xfId="0" applyFont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right" vertical="top" wrapText="1"/>
    </xf>
    <xf numFmtId="0" fontId="14" fillId="0" borderId="0" xfId="0" applyFont="1"/>
    <xf numFmtId="49" fontId="6" fillId="0" borderId="1" xfId="0" applyNumberFormat="1" applyFont="1" applyBorder="1" applyAlignment="1">
      <alignment horizontal="left" vertical="top" wrapText="1"/>
    </xf>
    <xf numFmtId="0" fontId="16" fillId="0" borderId="0" xfId="0" applyFont="1"/>
    <xf numFmtId="0" fontId="2" fillId="0" borderId="0" xfId="0" applyFont="1" applyBorder="1" applyAlignment="1">
      <alignment wrapText="1"/>
    </xf>
    <xf numFmtId="0" fontId="11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9" fillId="2" borderId="5" xfId="0" applyNumberFormat="1" applyFont="1" applyFill="1" applyBorder="1" applyAlignment="1">
      <alignment horizontal="right" wrapText="1"/>
    </xf>
    <xf numFmtId="0" fontId="9" fillId="2" borderId="5" xfId="0" applyNumberFormat="1" applyFont="1" applyFill="1" applyBorder="1" applyAlignment="1">
      <alignment horizontal="right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43" fontId="9" fillId="0" borderId="1" xfId="1" applyFont="1" applyBorder="1" applyAlignment="1">
      <alignment horizontal="center"/>
    </xf>
    <xf numFmtId="0" fontId="17" fillId="0" borderId="4" xfId="0" applyFont="1" applyBorder="1" applyAlignment="1">
      <alignment vertical="center"/>
    </xf>
    <xf numFmtId="4" fontId="17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 vertical="top" wrapText="1"/>
    </xf>
    <xf numFmtId="0" fontId="6" fillId="0" borderId="9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0" xfId="0" applyFont="1"/>
    <xf numFmtId="0" fontId="18" fillId="0" borderId="0" xfId="0" applyFont="1"/>
    <xf numFmtId="2" fontId="2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right" vertical="top" wrapText="1"/>
    </xf>
    <xf numFmtId="43" fontId="11" fillId="0" borderId="0" xfId="1" applyFont="1" applyBorder="1" applyAlignment="1">
      <alignment horizontal="center" vertical="top" wrapText="1"/>
    </xf>
    <xf numFmtId="43" fontId="16" fillId="0" borderId="0" xfId="1" applyFont="1"/>
    <xf numFmtId="43" fontId="2" fillId="0" borderId="0" xfId="1" applyFont="1"/>
    <xf numFmtId="43" fontId="1" fillId="0" borderId="0" xfId="1" applyFont="1"/>
    <xf numFmtId="43" fontId="4" fillId="0" borderId="0" xfId="1" applyFont="1"/>
    <xf numFmtId="43" fontId="6" fillId="0" borderId="0" xfId="1" applyFont="1"/>
    <xf numFmtId="43" fontId="6" fillId="0" borderId="0" xfId="1" applyFont="1" applyAlignment="1">
      <alignment horizontal="center"/>
    </xf>
    <xf numFmtId="43" fontId="18" fillId="0" borderId="0" xfId="1" applyFont="1"/>
    <xf numFmtId="43" fontId="0" fillId="0" borderId="0" xfId="1" applyFont="1"/>
    <xf numFmtId="43" fontId="14" fillId="0" borderId="0" xfId="1" applyFont="1"/>
    <xf numFmtId="43" fontId="1" fillId="0" borderId="0" xfId="1" applyFont="1" applyAlignment="1">
      <alignment horizontal="left"/>
    </xf>
    <xf numFmtId="43" fontId="3" fillId="0" borderId="0" xfId="1" applyFont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/>
    <xf numFmtId="43" fontId="8" fillId="0" borderId="0" xfId="1" applyFont="1"/>
    <xf numFmtId="0" fontId="3" fillId="0" borderId="1" xfId="0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7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43" fontId="3" fillId="0" borderId="1" xfId="1" applyFont="1" applyBorder="1" applyAlignment="1">
      <alignment horizontal="center" wrapText="1"/>
    </xf>
    <xf numFmtId="0" fontId="17" fillId="0" borderId="1" xfId="0" applyNumberFormat="1" applyFont="1" applyBorder="1" applyAlignment="1">
      <alignment horizontal="center"/>
    </xf>
    <xf numFmtId="4" fontId="17" fillId="0" borderId="1" xfId="0" applyNumberFormat="1" applyFont="1" applyBorder="1" applyAlignment="1">
      <alignment horizontal="center"/>
    </xf>
    <xf numFmtId="0" fontId="2" fillId="0" borderId="1" xfId="0" applyFont="1" applyBorder="1"/>
    <xf numFmtId="43" fontId="3" fillId="0" borderId="1" xfId="1" applyFont="1" applyBorder="1" applyAlignment="1">
      <alignment wrapText="1"/>
    </xf>
    <xf numFmtId="43" fontId="17" fillId="0" borderId="1" xfId="1" applyFont="1" applyBorder="1" applyAlignment="1"/>
    <xf numFmtId="43" fontId="2" fillId="0" borderId="1" xfId="1" applyFont="1" applyBorder="1" applyAlignment="1"/>
    <xf numFmtId="0" fontId="1" fillId="0" borderId="2" xfId="0" applyFont="1" applyBorder="1" applyAlignment="1"/>
    <xf numFmtId="0" fontId="7" fillId="0" borderId="2" xfId="0" applyFont="1" applyBorder="1" applyAlignment="1"/>
    <xf numFmtId="43" fontId="10" fillId="0" borderId="1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/>
    <xf numFmtId="0" fontId="1" fillId="0" borderId="0" xfId="0" applyFont="1" applyAlignment="1">
      <alignment horizontal="left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43" fontId="2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43" fontId="20" fillId="0" borderId="0" xfId="0" applyNumberFormat="1" applyFont="1"/>
    <xf numFmtId="0" fontId="4" fillId="0" borderId="2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3" fontId="6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1" fillId="0" borderId="0" xfId="0" applyFont="1"/>
    <xf numFmtId="43" fontId="21" fillId="0" borderId="0" xfId="1" applyFont="1"/>
    <xf numFmtId="0" fontId="1" fillId="0" borderId="0" xfId="0" applyFont="1" applyAlignment="1">
      <alignment horizontal="left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/>
    <xf numFmtId="0" fontId="1" fillId="0" borderId="0" xfId="0" applyFont="1" applyAlignment="1">
      <alignment horizontal="left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wrapText="1"/>
    </xf>
    <xf numFmtId="43" fontId="10" fillId="0" borderId="0" xfId="1" applyFont="1" applyBorder="1" applyAlignment="1">
      <alignment horizontal="center"/>
    </xf>
    <xf numFmtId="43" fontId="9" fillId="0" borderId="0" xfId="1" applyFont="1" applyBorder="1" applyAlignment="1">
      <alignment horizontal="center"/>
    </xf>
    <xf numFmtId="4" fontId="9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" xfId="0" applyFont="1" applyBorder="1"/>
    <xf numFmtId="43" fontId="2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165" fontId="1" fillId="2" borderId="0" xfId="1" applyNumberFormat="1" applyFont="1" applyFill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43" fontId="8" fillId="0" borderId="0" xfId="0" applyNumberFormat="1" applyFont="1"/>
    <xf numFmtId="0" fontId="6" fillId="0" borderId="1" xfId="0" applyFont="1" applyBorder="1" applyAlignment="1">
      <alignment horizontal="center" vertical="top" wrapText="1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165" fontId="1" fillId="2" borderId="1" xfId="1" applyNumberFormat="1" applyFont="1" applyFill="1" applyBorder="1" applyAlignment="1">
      <alignment horizontal="center" wrapText="1"/>
    </xf>
    <xf numFmtId="2" fontId="1" fillId="2" borderId="0" xfId="0" applyNumberFormat="1" applyFont="1" applyFill="1" applyAlignment="1">
      <alignment wrapText="1"/>
    </xf>
    <xf numFmtId="49" fontId="1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165" fontId="4" fillId="2" borderId="1" xfId="1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43" fontId="4" fillId="2" borderId="1" xfId="1" applyFont="1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43" fontId="1" fillId="2" borderId="1" xfId="1" applyFont="1" applyFill="1" applyBorder="1" applyAlignment="1">
      <alignment horizontal="center" wrapText="1"/>
    </xf>
    <xf numFmtId="166" fontId="1" fillId="2" borderId="1" xfId="1" applyNumberFormat="1" applyFont="1" applyFill="1" applyBorder="1" applyAlignment="1">
      <alignment horizontal="center" wrapText="1"/>
    </xf>
    <xf numFmtId="49" fontId="22" fillId="2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4" fontId="1" fillId="2" borderId="1" xfId="0" applyNumberFormat="1" applyFont="1" applyFill="1" applyBorder="1" applyAlignment="1">
      <alignment horizontal="center" wrapText="1"/>
    </xf>
    <xf numFmtId="166" fontId="22" fillId="2" borderId="1" xfId="1" applyNumberFormat="1" applyFont="1" applyFill="1" applyBorder="1" applyAlignment="1">
      <alignment horizontal="center" wrapText="1"/>
    </xf>
    <xf numFmtId="49" fontId="19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wrapText="1"/>
    </xf>
    <xf numFmtId="166" fontId="19" fillId="2" borderId="1" xfId="1" applyNumberFormat="1" applyFont="1" applyFill="1" applyBorder="1" applyAlignment="1">
      <alignment horizontal="center"/>
    </xf>
    <xf numFmtId="166" fontId="22" fillId="2" borderId="1" xfId="1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wrapText="1"/>
    </xf>
    <xf numFmtId="166" fontId="19" fillId="2" borderId="1" xfId="1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0" fontId="22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center"/>
    </xf>
    <xf numFmtId="43" fontId="22" fillId="2" borderId="1" xfId="1" applyFont="1" applyFill="1" applyBorder="1" applyAlignment="1">
      <alignment horizontal="center"/>
    </xf>
    <xf numFmtId="4" fontId="22" fillId="2" borderId="1" xfId="0" applyNumberFormat="1" applyFont="1" applyFill="1" applyBorder="1" applyAlignment="1">
      <alignment horizontal="center"/>
    </xf>
    <xf numFmtId="0" fontId="22" fillId="3" borderId="1" xfId="0" applyNumberFormat="1" applyFont="1" applyFill="1" applyBorder="1" applyAlignment="1">
      <alignment horizontal="center"/>
    </xf>
    <xf numFmtId="1" fontId="22" fillId="3" borderId="1" xfId="0" applyNumberFormat="1" applyFont="1" applyFill="1" applyBorder="1" applyAlignment="1">
      <alignment horizontal="center"/>
    </xf>
    <xf numFmtId="166" fontId="22" fillId="3" borderId="1" xfId="1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 wrapText="1"/>
    </xf>
    <xf numFmtId="43" fontId="19" fillId="3" borderId="1" xfId="1" applyFont="1" applyFill="1" applyBorder="1" applyAlignment="1">
      <alignment horizontal="center"/>
    </xf>
    <xf numFmtId="4" fontId="22" fillId="3" borderId="1" xfId="0" applyNumberFormat="1" applyFont="1" applyFill="1" applyBorder="1" applyAlignment="1">
      <alignment horizontal="center"/>
    </xf>
    <xf numFmtId="43" fontId="22" fillId="0" borderId="1" xfId="1" applyFont="1" applyFill="1" applyBorder="1" applyAlignment="1">
      <alignment horizontal="center"/>
    </xf>
    <xf numFmtId="0" fontId="19" fillId="3" borderId="1" xfId="0" applyNumberFormat="1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166" fontId="19" fillId="3" borderId="1" xfId="1" applyNumberFormat="1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 wrapText="1"/>
    </xf>
    <xf numFmtId="4" fontId="19" fillId="3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3" fontId="19" fillId="2" borderId="1" xfId="1" applyFont="1" applyFill="1" applyBorder="1" applyAlignment="1"/>
    <xf numFmtId="43" fontId="19" fillId="2" borderId="1" xfId="1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43" fontId="22" fillId="2" borderId="1" xfId="1" applyFont="1" applyFill="1" applyBorder="1" applyAlignment="1"/>
    <xf numFmtId="43" fontId="19" fillId="0" borderId="1" xfId="1" applyFont="1" applyFill="1" applyBorder="1" applyAlignment="1"/>
    <xf numFmtId="43" fontId="22" fillId="0" borderId="1" xfId="1" applyFont="1" applyFill="1" applyBorder="1" applyAlignment="1"/>
    <xf numFmtId="43" fontId="22" fillId="0" borderId="1" xfId="1" applyFont="1" applyFill="1" applyBorder="1" applyAlignment="1">
      <alignment horizontal="right"/>
    </xf>
    <xf numFmtId="43" fontId="19" fillId="0" borderId="1" xfId="1" applyFont="1" applyFill="1" applyBorder="1" applyAlignment="1">
      <alignment horizontal="center"/>
    </xf>
    <xf numFmtId="49" fontId="22" fillId="0" borderId="1" xfId="0" applyNumberFormat="1" applyFont="1" applyFill="1" applyBorder="1" applyAlignment="1">
      <alignment horizontal="center"/>
    </xf>
    <xf numFmtId="43" fontId="1" fillId="2" borderId="0" xfId="1" applyFont="1" applyFill="1" applyAlignment="1">
      <alignment wrapText="1"/>
    </xf>
    <xf numFmtId="43" fontId="1" fillId="2" borderId="0" xfId="1" applyFont="1" applyFill="1"/>
    <xf numFmtId="0" fontId="4" fillId="2" borderId="0" xfId="0" applyFont="1" applyFill="1" applyAlignment="1">
      <alignment horizontal="center" shrinkToFit="1"/>
    </xf>
    <xf numFmtId="2" fontId="1" fillId="2" borderId="1" xfId="0" applyNumberFormat="1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wrapText="1" shrinkToFit="1"/>
    </xf>
    <xf numFmtId="0" fontId="1" fillId="2" borderId="1" xfId="0" applyFont="1" applyFill="1" applyBorder="1" applyAlignment="1">
      <alignment horizontal="right" wrapText="1" shrinkToFit="1"/>
    </xf>
    <xf numFmtId="0" fontId="1" fillId="2" borderId="1" xfId="0" applyFont="1" applyFill="1" applyBorder="1" applyAlignment="1">
      <alignment wrapText="1" shrinkToFit="1"/>
    </xf>
    <xf numFmtId="0" fontId="4" fillId="2" borderId="1" xfId="0" applyFont="1" applyFill="1" applyBorder="1" applyAlignment="1">
      <alignment horizontal="center" wrapText="1" shrinkToFit="1"/>
    </xf>
    <xf numFmtId="0" fontId="4" fillId="2" borderId="1" xfId="0" applyFont="1" applyFill="1" applyBorder="1" applyAlignment="1">
      <alignment horizontal="center" shrinkToFit="1"/>
    </xf>
    <xf numFmtId="0" fontId="22" fillId="2" borderId="1" xfId="0" applyNumberFormat="1" applyFont="1" applyFill="1" applyBorder="1" applyAlignment="1">
      <alignment horizontal="left" wrapText="1" shrinkToFit="1"/>
    </xf>
    <xf numFmtId="0" fontId="19" fillId="3" borderId="1" xfId="0" applyNumberFormat="1" applyFont="1" applyFill="1" applyBorder="1" applyAlignment="1">
      <alignment wrapText="1" shrinkToFit="1"/>
    </xf>
    <xf numFmtId="0" fontId="22" fillId="2" borderId="1" xfId="0" applyNumberFormat="1" applyFont="1" applyFill="1" applyBorder="1" applyAlignment="1">
      <alignment horizontal="right" wrapText="1" shrinkToFit="1"/>
    </xf>
    <xf numFmtId="0" fontId="19" fillId="3" borderId="1" xfId="0" applyNumberFormat="1" applyFont="1" applyFill="1" applyBorder="1" applyAlignment="1">
      <alignment horizontal="left" wrapText="1" shrinkToFit="1"/>
    </xf>
    <xf numFmtId="0" fontId="19" fillId="2" borderId="1" xfId="0" applyNumberFormat="1" applyFont="1" applyFill="1" applyBorder="1" applyAlignment="1">
      <alignment horizontal="right" wrapText="1" shrinkToFit="1"/>
    </xf>
    <xf numFmtId="0" fontId="22" fillId="2" borderId="1" xfId="0" applyNumberFormat="1" applyFont="1" applyFill="1" applyBorder="1" applyAlignment="1">
      <alignment horizontal="right" shrinkToFit="1"/>
    </xf>
    <xf numFmtId="0" fontId="19" fillId="2" borderId="1" xfId="0" applyNumberFormat="1" applyFont="1" applyFill="1" applyBorder="1" applyAlignment="1">
      <alignment horizontal="right" shrinkToFit="1"/>
    </xf>
    <xf numFmtId="0" fontId="19" fillId="2" borderId="1" xfId="0" applyNumberFormat="1" applyFont="1" applyFill="1" applyBorder="1" applyAlignment="1">
      <alignment wrapText="1" shrinkToFit="1"/>
    </xf>
    <xf numFmtId="0" fontId="1" fillId="2" borderId="0" xfId="0" applyFont="1" applyFill="1" applyAlignment="1">
      <alignment horizontal="center" wrapText="1" shrinkToFit="1"/>
    </xf>
    <xf numFmtId="0" fontId="1" fillId="2" borderId="0" xfId="0" applyFont="1" applyFill="1" applyAlignment="1">
      <alignment wrapText="1" shrinkToFit="1"/>
    </xf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horizontal="right" shrinkToFit="1"/>
    </xf>
    <xf numFmtId="0" fontId="1" fillId="2" borderId="0" xfId="0" applyFont="1" applyFill="1" applyAlignment="1">
      <alignment shrinkToFit="1"/>
    </xf>
    <xf numFmtId="0" fontId="1" fillId="2" borderId="1" xfId="0" applyFont="1" applyFill="1" applyBorder="1" applyAlignment="1">
      <alignment horizontal="right" vertical="center" wrapText="1" shrinkToFit="1"/>
    </xf>
    <xf numFmtId="1" fontId="1" fillId="2" borderId="1" xfId="0" applyNumberFormat="1" applyFont="1" applyFill="1" applyBorder="1" applyAlignment="1">
      <alignment horizontal="center" vertical="center" wrapText="1" shrinkToFi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0" xfId="0" applyNumberFormat="1" applyFont="1" applyFill="1" applyAlignment="1">
      <alignment vertical="center" wrapText="1"/>
    </xf>
    <xf numFmtId="0" fontId="4" fillId="3" borderId="1" xfId="0" applyFont="1" applyFill="1" applyBorder="1" applyAlignment="1">
      <alignment horizontal="center" wrapText="1" shrinkToFit="1"/>
    </xf>
    <xf numFmtId="1" fontId="4" fillId="3" borderId="1" xfId="0" applyNumberFormat="1" applyFont="1" applyFill="1" applyBorder="1" applyAlignment="1">
      <alignment horizontal="center" wrapText="1"/>
    </xf>
    <xf numFmtId="166" fontId="4" fillId="3" borderId="1" xfId="1" applyNumberFormat="1" applyFont="1" applyFill="1" applyBorder="1" applyAlignment="1">
      <alignment horizontal="center" wrapText="1"/>
    </xf>
    <xf numFmtId="43" fontId="4" fillId="3" borderId="1" xfId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/>
    </xf>
    <xf numFmtId="165" fontId="8" fillId="2" borderId="0" xfId="1" applyNumberFormat="1" applyFont="1" applyFill="1" applyAlignment="1">
      <alignment horizontal="center"/>
    </xf>
    <xf numFmtId="49" fontId="8" fillId="2" borderId="0" xfId="1" applyNumberFormat="1" applyFont="1" applyFill="1" applyAlignment="1">
      <alignment horizontal="center"/>
    </xf>
    <xf numFmtId="0" fontId="8" fillId="2" borderId="0" xfId="0" applyFont="1" applyFill="1"/>
    <xf numFmtId="165" fontId="8" fillId="2" borderId="1" xfId="1" applyNumberFormat="1" applyFont="1" applyFill="1" applyBorder="1" applyAlignment="1">
      <alignment horizontal="center"/>
    </xf>
    <xf numFmtId="43" fontId="8" fillId="2" borderId="1" xfId="1" applyFont="1" applyFill="1" applyBorder="1"/>
    <xf numFmtId="0" fontId="8" fillId="2" borderId="1" xfId="0" applyFont="1" applyFill="1" applyBorder="1"/>
    <xf numFmtId="43" fontId="8" fillId="2" borderId="0" xfId="0" applyNumberFormat="1" applyFont="1" applyFill="1"/>
    <xf numFmtId="43" fontId="8" fillId="2" borderId="0" xfId="1" applyNumberFormat="1" applyFont="1" applyFill="1" applyAlignment="1">
      <alignment horizontal="center"/>
    </xf>
    <xf numFmtId="0" fontId="8" fillId="2" borderId="0" xfId="0" applyFont="1" applyFill="1" applyAlignment="1">
      <alignment horizontal="right"/>
    </xf>
    <xf numFmtId="43" fontId="8" fillId="2" borderId="0" xfId="1" applyFont="1" applyFill="1"/>
    <xf numFmtId="0" fontId="2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 wrapText="1"/>
    </xf>
    <xf numFmtId="43" fontId="6" fillId="0" borderId="0" xfId="0" applyNumberFormat="1" applyFont="1"/>
    <xf numFmtId="43" fontId="1" fillId="0" borderId="1" xfId="1" applyFont="1" applyFill="1" applyBorder="1" applyAlignment="1">
      <alignment wrapText="1"/>
    </xf>
    <xf numFmtId="43" fontId="6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1" xfId="0" applyBorder="1"/>
    <xf numFmtId="43" fontId="0" fillId="0" borderId="1" xfId="0" applyNumberFormat="1" applyBorder="1"/>
    <xf numFmtId="43" fontId="14" fillId="4" borderId="1" xfId="0" applyNumberFormat="1" applyFont="1" applyFill="1" applyBorder="1"/>
    <xf numFmtId="43" fontId="0" fillId="4" borderId="1" xfId="0" applyNumberFormat="1" applyFill="1" applyBorder="1"/>
    <xf numFmtId="43" fontId="14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wrapText="1"/>
    </xf>
    <xf numFmtId="43" fontId="0" fillId="0" borderId="1" xfId="0" applyNumberFormat="1" applyBorder="1" applyAlignment="1">
      <alignment vertical="center"/>
    </xf>
    <xf numFmtId="43" fontId="14" fillId="4" borderId="6" xfId="0" applyNumberFormat="1" applyFont="1" applyFill="1" applyBorder="1"/>
    <xf numFmtId="43" fontId="0" fillId="0" borderId="6" xfId="0" applyNumberFormat="1" applyBorder="1"/>
    <xf numFmtId="0" fontId="14" fillId="0" borderId="7" xfId="0" applyFont="1" applyBorder="1"/>
    <xf numFmtId="0" fontId="0" fillId="0" borderId="7" xfId="0" applyBorder="1"/>
    <xf numFmtId="43" fontId="0" fillId="0" borderId="7" xfId="0" applyNumberFormat="1" applyBorder="1"/>
    <xf numFmtId="0" fontId="0" fillId="0" borderId="9" xfId="0" applyBorder="1"/>
    <xf numFmtId="43" fontId="0" fillId="0" borderId="9" xfId="0" applyNumberFormat="1" applyBorder="1"/>
    <xf numFmtId="0" fontId="14" fillId="4" borderId="15" xfId="0" applyFont="1" applyFill="1" applyBorder="1"/>
    <xf numFmtId="0" fontId="14" fillId="4" borderId="16" xfId="0" applyFont="1" applyFill="1" applyBorder="1" applyAlignment="1">
      <alignment horizontal="center"/>
    </xf>
    <xf numFmtId="43" fontId="14" fillId="4" borderId="17" xfId="0" applyNumberFormat="1" applyFont="1" applyFill="1" applyBorder="1"/>
    <xf numFmtId="0" fontId="14" fillId="0" borderId="18" xfId="0" applyFont="1" applyFill="1" applyBorder="1"/>
    <xf numFmtId="43" fontId="0" fillId="0" borderId="19" xfId="0" applyNumberFormat="1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43" fontId="0" fillId="0" borderId="22" xfId="0" applyNumberFormat="1" applyBorder="1"/>
    <xf numFmtId="43" fontId="0" fillId="4" borderId="6" xfId="0" applyNumberFormat="1" applyFill="1" applyBorder="1"/>
    <xf numFmtId="43" fontId="14" fillId="0" borderId="6" xfId="0" applyNumberFormat="1" applyFont="1" applyBorder="1"/>
    <xf numFmtId="43" fontId="0" fillId="0" borderId="6" xfId="1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wrapText="1"/>
    </xf>
    <xf numFmtId="43" fontId="0" fillId="0" borderId="9" xfId="1" applyFont="1" applyBorder="1"/>
    <xf numFmtId="43" fontId="0" fillId="4" borderId="17" xfId="0" applyNumberFormat="1" applyFill="1" applyBorder="1"/>
    <xf numFmtId="43" fontId="14" fillId="0" borderId="19" xfId="0" applyNumberFormat="1" applyFont="1" applyBorder="1"/>
    <xf numFmtId="43" fontId="14" fillId="0" borderId="19" xfId="0" applyNumberFormat="1" applyFont="1" applyBorder="1" applyAlignment="1">
      <alignment vertical="center"/>
    </xf>
    <xf numFmtId="0" fontId="0" fillId="0" borderId="21" xfId="0" applyBorder="1" applyAlignment="1">
      <alignment horizontal="center"/>
    </xf>
    <xf numFmtId="0" fontId="1" fillId="0" borderId="0" xfId="0" applyFont="1" applyAlignment="1">
      <alignment horizontal="left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9" fontId="19" fillId="0" borderId="1" xfId="0" applyNumberFormat="1" applyFont="1" applyFill="1" applyBorder="1" applyAlignment="1">
      <alignment horizontal="center"/>
    </xf>
    <xf numFmtId="43" fontId="11" fillId="0" borderId="1" xfId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43" fontId="6" fillId="0" borderId="1" xfId="1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43" fontId="6" fillId="0" borderId="1" xfId="0" applyNumberFormat="1" applyFont="1" applyBorder="1"/>
    <xf numFmtId="43" fontId="6" fillId="0" borderId="1" xfId="1" applyFont="1" applyBorder="1"/>
    <xf numFmtId="43" fontId="11" fillId="0" borderId="1" xfId="0" applyNumberFormat="1" applyFont="1" applyBorder="1"/>
    <xf numFmtId="43" fontId="11" fillId="0" borderId="1" xfId="1" applyFont="1" applyBorder="1"/>
    <xf numFmtId="0" fontId="9" fillId="2" borderId="5" xfId="0" applyNumberFormat="1" applyFont="1" applyFill="1" applyBorder="1" applyAlignment="1">
      <alignment horizontal="center"/>
    </xf>
    <xf numFmtId="0" fontId="9" fillId="2" borderId="5" xfId="0" applyNumberFormat="1" applyFont="1" applyFill="1" applyBorder="1" applyAlignment="1">
      <alignment horizontal="center" wrapText="1"/>
    </xf>
    <xf numFmtId="43" fontId="11" fillId="4" borderId="0" xfId="1" applyFont="1" applyFill="1"/>
    <xf numFmtId="0" fontId="6" fillId="0" borderId="0" xfId="0" applyFont="1" applyAlignment="1">
      <alignment wrapText="1"/>
    </xf>
    <xf numFmtId="1" fontId="1" fillId="2" borderId="1" xfId="0" applyNumberFormat="1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43" fontId="11" fillId="0" borderId="0" xfId="0" applyNumberFormat="1" applyFont="1"/>
    <xf numFmtId="43" fontId="11" fillId="0" borderId="7" xfId="1" applyFont="1" applyBorder="1" applyAlignment="1">
      <alignment horizontal="center"/>
    </xf>
    <xf numFmtId="43" fontId="6" fillId="0" borderId="9" xfId="1" applyFont="1" applyBorder="1"/>
    <xf numFmtId="43" fontId="6" fillId="0" borderId="16" xfId="1" applyFont="1" applyBorder="1"/>
    <xf numFmtId="43" fontId="6" fillId="0" borderId="21" xfId="1" applyFont="1" applyBorder="1"/>
    <xf numFmtId="43" fontId="11" fillId="0" borderId="0" xfId="1" applyFont="1" applyBorder="1" applyAlignment="1"/>
    <xf numFmtId="0" fontId="11" fillId="0" borderId="0" xfId="0" applyFont="1" applyBorder="1" applyAlignment="1"/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25" fillId="0" borderId="1" xfId="0" applyFont="1" applyBorder="1" applyAlignment="1">
      <alignment horizontal="right" vertical="center"/>
    </xf>
    <xf numFmtId="43" fontId="22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vertical="center" wrapText="1"/>
    </xf>
    <xf numFmtId="43" fontId="1" fillId="2" borderId="1" xfId="1" applyFont="1" applyFill="1" applyBorder="1" applyAlignment="1">
      <alignment vertical="center" wrapText="1"/>
    </xf>
    <xf numFmtId="43" fontId="22" fillId="2" borderId="1" xfId="1" applyFont="1" applyFill="1" applyBorder="1" applyAlignment="1">
      <alignment vertical="center"/>
    </xf>
    <xf numFmtId="0" fontId="22" fillId="2" borderId="1" xfId="0" applyNumberFormat="1" applyFont="1" applyFill="1" applyBorder="1" applyAlignment="1">
      <alignment horizontal="center" vertical="center"/>
    </xf>
    <xf numFmtId="49" fontId="22" fillId="2" borderId="1" xfId="0" applyNumberFormat="1" applyFont="1" applyFill="1" applyBorder="1" applyAlignment="1">
      <alignment horizontal="center" vertical="center"/>
    </xf>
    <xf numFmtId="1" fontId="22" fillId="2" borderId="1" xfId="0" applyNumberFormat="1" applyFont="1" applyFill="1" applyBorder="1" applyAlignment="1">
      <alignment horizontal="center" vertical="center"/>
    </xf>
    <xf numFmtId="166" fontId="22" fillId="2" borderId="1" xfId="1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3" fontId="22" fillId="2" borderId="1" xfId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wrapText="1"/>
    </xf>
    <xf numFmtId="166" fontId="22" fillId="0" borderId="1" xfId="1" applyNumberFormat="1" applyFont="1" applyFill="1" applyBorder="1" applyAlignment="1">
      <alignment horizontal="center"/>
    </xf>
    <xf numFmtId="166" fontId="19" fillId="0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165" fontId="1" fillId="2" borderId="7" xfId="1" applyNumberFormat="1" applyFont="1" applyFill="1" applyBorder="1" applyAlignment="1">
      <alignment horizontal="center" vertical="center" wrapText="1"/>
    </xf>
    <xf numFmtId="165" fontId="1" fillId="2" borderId="8" xfId="1" applyNumberFormat="1" applyFont="1" applyFill="1" applyBorder="1" applyAlignment="1">
      <alignment horizontal="center" vertical="center" wrapText="1"/>
    </xf>
    <xf numFmtId="165" fontId="1" fillId="2" borderId="9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6" fillId="0" borderId="9" xfId="0" applyFont="1" applyBorder="1" applyAlignment="1">
      <alignment horizontal="right" wrapText="1"/>
    </xf>
    <xf numFmtId="0" fontId="6" fillId="0" borderId="9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0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/>
    <xf numFmtId="0" fontId="1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2" xfId="0" applyFont="1" applyBorder="1" applyAlignment="1">
      <alignment horizontal="left" wrapText="1"/>
    </xf>
    <xf numFmtId="0" fontId="8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/>
    </xf>
    <xf numFmtId="0" fontId="24" fillId="4" borderId="0" xfId="0" applyFont="1" applyFill="1" applyAlignment="1">
      <alignment horizontal="center" wrapText="1"/>
    </xf>
    <xf numFmtId="0" fontId="11" fillId="0" borderId="7" xfId="0" applyFont="1" applyBorder="1" applyAlignment="1">
      <alignment horizontal="center"/>
    </xf>
    <xf numFmtId="0" fontId="6" fillId="0" borderId="15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6" fillId="0" borderId="18" xfId="0" applyFont="1" applyBorder="1" applyAlignment="1">
      <alignment horizontal="right"/>
    </xf>
    <xf numFmtId="43" fontId="11" fillId="0" borderId="17" xfId="1" applyFont="1" applyBorder="1" applyAlignment="1">
      <alignment horizontal="left" vertical="center"/>
    </xf>
    <xf numFmtId="43" fontId="11" fillId="0" borderId="19" xfId="1" applyFont="1" applyBorder="1" applyAlignment="1">
      <alignment horizontal="left" vertical="center"/>
    </xf>
    <xf numFmtId="43" fontId="11" fillId="0" borderId="22" xfId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43" fontId="11" fillId="0" borderId="9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right"/>
    </xf>
    <xf numFmtId="0" fontId="6" fillId="0" borderId="21" xfId="0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43" fontId="6" fillId="0" borderId="1" xfId="1" applyFont="1" applyBorder="1" applyAlignment="1">
      <alignment horizontal="center" vertical="top" wrapText="1"/>
    </xf>
    <xf numFmtId="43" fontId="11" fillId="0" borderId="1" xfId="1" applyFont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6" fillId="0" borderId="6" xfId="0" applyFont="1" applyBorder="1" applyAlignment="1">
      <alignment horizontal="right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4" fillId="0" borderId="0" xfId="0" applyFont="1" applyBorder="1" applyAlignment="1">
      <alignment horizontal="left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right" vertical="top" wrapText="1"/>
    </xf>
    <xf numFmtId="0" fontId="11" fillId="0" borderId="5" xfId="0" applyFont="1" applyBorder="1" applyAlignment="1">
      <alignment horizontal="right" vertical="top" wrapText="1"/>
    </xf>
    <xf numFmtId="0" fontId="11" fillId="0" borderId="6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left"/>
    </xf>
    <xf numFmtId="49" fontId="6" fillId="0" borderId="4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43" fontId="6" fillId="0" borderId="4" xfId="1" applyFont="1" applyBorder="1" applyAlignment="1">
      <alignment horizontal="center" vertical="top" wrapText="1"/>
    </xf>
    <xf numFmtId="43" fontId="6" fillId="0" borderId="6" xfId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49" fontId="6" fillId="0" borderId="6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left"/>
    </xf>
    <xf numFmtId="0" fontId="8" fillId="0" borderId="4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3"/>
  <sheetViews>
    <sheetView zoomScaleNormal="100" workbookViewId="0">
      <selection activeCell="A16" sqref="A16"/>
    </sheetView>
  </sheetViews>
  <sheetFormatPr defaultColWidth="9.140625" defaultRowHeight="15.75" x14ac:dyDescent="0.25"/>
  <cols>
    <col min="1" max="1" width="25.140625" style="3" customWidth="1"/>
    <col min="2" max="2" width="20.140625" style="3" customWidth="1"/>
    <col min="3" max="3" width="10.85546875" style="3" customWidth="1"/>
    <col min="4" max="4" width="3" style="3" customWidth="1"/>
    <col min="5" max="5" width="7.140625" style="3" customWidth="1"/>
    <col min="6" max="6" width="4.5703125" style="3" customWidth="1"/>
    <col min="7" max="7" width="3.140625" style="3" customWidth="1"/>
    <col min="8" max="9" width="13.5703125" style="3" customWidth="1"/>
    <col min="10" max="16384" width="9.140625" style="3"/>
  </cols>
  <sheetData>
    <row r="1" spans="1:9" ht="15" customHeight="1" x14ac:dyDescent="0.25">
      <c r="F1" s="403" t="s">
        <v>101</v>
      </c>
      <c r="G1" s="403"/>
      <c r="H1" s="403"/>
      <c r="I1" s="403"/>
    </row>
    <row r="2" spans="1:9" ht="45.75" customHeight="1" x14ac:dyDescent="0.25">
      <c r="E2" s="404" t="s">
        <v>379</v>
      </c>
      <c r="F2" s="404"/>
      <c r="G2" s="404"/>
      <c r="H2" s="404"/>
      <c r="I2" s="404"/>
    </row>
    <row r="3" spans="1:9" ht="15" customHeight="1" x14ac:dyDescent="0.25">
      <c r="E3" s="46"/>
      <c r="F3" s="46"/>
      <c r="G3" s="46"/>
      <c r="H3" s="3" t="s">
        <v>380</v>
      </c>
      <c r="I3" s="1"/>
    </row>
    <row r="4" spans="1:9" ht="15" customHeight="1" x14ac:dyDescent="0.25">
      <c r="D4" s="1" t="s">
        <v>102</v>
      </c>
      <c r="E4" s="50"/>
      <c r="F4" s="10" t="s">
        <v>102</v>
      </c>
      <c r="G4" s="46"/>
      <c r="H4" s="46"/>
      <c r="I4" s="51" t="s">
        <v>383</v>
      </c>
    </row>
    <row r="5" spans="1:9" ht="15" customHeight="1" x14ac:dyDescent="0.3"/>
    <row r="6" spans="1:9" ht="15" customHeight="1" x14ac:dyDescent="0.3"/>
    <row r="7" spans="1:9" ht="15" customHeight="1" x14ac:dyDescent="0.3"/>
    <row r="8" spans="1:9" ht="15" customHeight="1" x14ac:dyDescent="0.3"/>
    <row r="9" spans="1:9" ht="15" customHeight="1" x14ac:dyDescent="0.3"/>
    <row r="10" spans="1:9" ht="15" customHeight="1" x14ac:dyDescent="0.3"/>
    <row r="11" spans="1:9" ht="15" customHeight="1" x14ac:dyDescent="0.3">
      <c r="A11" s="403"/>
      <c r="B11" s="403"/>
      <c r="C11" s="403"/>
      <c r="D11" s="403"/>
      <c r="E11" s="403"/>
      <c r="F11" s="403"/>
      <c r="G11" s="403"/>
      <c r="H11" s="403"/>
      <c r="I11" s="403"/>
    </row>
    <row r="12" spans="1:9" ht="15" customHeight="1" x14ac:dyDescent="0.3">
      <c r="A12" s="409" t="s">
        <v>424</v>
      </c>
      <c r="B12" s="409"/>
      <c r="C12" s="409"/>
      <c r="D12" s="409"/>
      <c r="E12" s="409"/>
      <c r="F12" s="409"/>
      <c r="G12" s="409"/>
      <c r="H12" s="409"/>
      <c r="I12" s="409"/>
    </row>
    <row r="13" spans="1:9" ht="15" customHeight="1" x14ac:dyDescent="0.3">
      <c r="A13" s="409" t="s">
        <v>384</v>
      </c>
      <c r="B13" s="409"/>
      <c r="C13" s="409"/>
      <c r="D13" s="409"/>
      <c r="E13" s="409"/>
      <c r="F13" s="409"/>
      <c r="G13" s="409"/>
      <c r="H13" s="409"/>
      <c r="I13" s="409"/>
    </row>
    <row r="14" spans="1:9" ht="23.45" customHeight="1" x14ac:dyDescent="0.25">
      <c r="A14" s="410" t="s">
        <v>425</v>
      </c>
      <c r="B14" s="410"/>
      <c r="C14" s="410"/>
      <c r="D14" s="410"/>
      <c r="E14" s="410"/>
      <c r="F14" s="410"/>
      <c r="G14" s="410"/>
      <c r="H14" s="410"/>
      <c r="I14" s="410"/>
    </row>
    <row r="15" spans="1:9" ht="18.600000000000001" customHeight="1" x14ac:dyDescent="0.25">
      <c r="A15" s="407" t="s">
        <v>426</v>
      </c>
      <c r="B15" s="408"/>
      <c r="C15" s="408"/>
      <c r="D15" s="408"/>
      <c r="E15" s="408"/>
      <c r="F15" s="408"/>
      <c r="G15" s="408"/>
      <c r="H15" s="408"/>
      <c r="I15" s="408"/>
    </row>
    <row r="16" spans="1:9" ht="15" customHeight="1" x14ac:dyDescent="0.3">
      <c r="A16" s="44"/>
      <c r="B16" s="44"/>
      <c r="C16" s="44"/>
      <c r="D16" s="44"/>
      <c r="E16" s="44"/>
      <c r="F16" s="44"/>
      <c r="G16" s="44"/>
      <c r="H16" s="44"/>
      <c r="I16" s="49"/>
    </row>
    <row r="17" spans="1:9" ht="15" customHeight="1" x14ac:dyDescent="0.3">
      <c r="A17" s="44"/>
      <c r="B17" s="44"/>
      <c r="C17" s="44"/>
      <c r="D17" s="44"/>
      <c r="E17" s="44"/>
      <c r="F17" s="44"/>
      <c r="G17" s="44"/>
      <c r="H17" s="44"/>
      <c r="I17" s="49"/>
    </row>
    <row r="18" spans="1:9" ht="15" customHeight="1" x14ac:dyDescent="0.3">
      <c r="A18" s="44"/>
      <c r="B18" s="44"/>
      <c r="C18" s="45"/>
      <c r="D18" s="44"/>
      <c r="E18" s="44"/>
      <c r="F18" s="44"/>
      <c r="G18" s="44"/>
      <c r="H18" s="44"/>
      <c r="I18" s="49"/>
    </row>
    <row r="19" spans="1:9" ht="15" customHeight="1" x14ac:dyDescent="0.25">
      <c r="A19" s="44"/>
      <c r="B19" s="44"/>
      <c r="C19" s="44"/>
      <c r="D19" s="44"/>
      <c r="E19" s="44"/>
      <c r="F19" s="44"/>
      <c r="G19" s="44"/>
      <c r="H19" s="44"/>
      <c r="I19" s="12" t="s">
        <v>8</v>
      </c>
    </row>
    <row r="20" spans="1:9" ht="15" customHeight="1" x14ac:dyDescent="0.25">
      <c r="A20" s="44"/>
      <c r="B20" s="44"/>
      <c r="C20" s="44"/>
      <c r="D20" s="44"/>
      <c r="E20" s="44"/>
      <c r="F20" s="44"/>
      <c r="G20" s="44"/>
      <c r="H20" s="11" t="s">
        <v>9</v>
      </c>
      <c r="I20" s="12"/>
    </row>
    <row r="21" spans="1:9" ht="15" customHeight="1" x14ac:dyDescent="0.25">
      <c r="H21" s="405" t="s">
        <v>10</v>
      </c>
      <c r="I21" s="400"/>
    </row>
    <row r="22" spans="1:9" ht="15" customHeight="1" x14ac:dyDescent="0.25">
      <c r="A22" s="3" t="s">
        <v>7</v>
      </c>
      <c r="H22" s="405"/>
      <c r="I22" s="400"/>
    </row>
    <row r="23" spans="1:9" ht="15" customHeight="1" x14ac:dyDescent="0.25">
      <c r="A23" s="8" t="s">
        <v>99</v>
      </c>
      <c r="B23" s="9"/>
      <c r="C23" s="9"/>
      <c r="D23" s="9"/>
      <c r="E23" s="9"/>
      <c r="F23" s="9"/>
      <c r="G23" s="9"/>
      <c r="H23" s="48"/>
      <c r="I23" s="47"/>
    </row>
    <row r="24" spans="1:9" ht="15" customHeight="1" x14ac:dyDescent="0.25">
      <c r="A24" s="401" t="s">
        <v>98</v>
      </c>
      <c r="B24" s="401"/>
      <c r="C24" s="401"/>
      <c r="D24" s="401"/>
      <c r="E24" s="401"/>
      <c r="F24" s="9"/>
      <c r="G24" s="9"/>
      <c r="H24" s="405" t="s">
        <v>10</v>
      </c>
      <c r="I24" s="406"/>
    </row>
    <row r="25" spans="1:9" ht="15" customHeight="1" x14ac:dyDescent="0.25">
      <c r="A25" s="401"/>
      <c r="B25" s="401"/>
      <c r="C25" s="401"/>
      <c r="D25" s="401"/>
      <c r="E25" s="401"/>
      <c r="H25" s="405"/>
      <c r="I25" s="406"/>
    </row>
    <row r="26" spans="1:9" ht="15" customHeight="1" x14ac:dyDescent="0.25">
      <c r="A26" s="8" t="s">
        <v>100</v>
      </c>
      <c r="B26" s="9"/>
      <c r="C26" s="9"/>
      <c r="D26" s="9"/>
      <c r="E26" s="9"/>
      <c r="F26" s="9"/>
      <c r="G26" s="9"/>
      <c r="H26" s="11" t="s">
        <v>11</v>
      </c>
      <c r="I26" s="12">
        <v>7424031598</v>
      </c>
    </row>
    <row r="27" spans="1:9" ht="19.899999999999999" customHeight="1" x14ac:dyDescent="0.25">
      <c r="A27" s="402" t="s">
        <v>295</v>
      </c>
      <c r="B27" s="402"/>
      <c r="C27" s="402"/>
      <c r="D27" s="402"/>
      <c r="E27" s="402"/>
      <c r="F27" s="402"/>
      <c r="G27" s="402"/>
      <c r="H27" s="399" t="s">
        <v>12</v>
      </c>
      <c r="I27" s="400">
        <v>742401001</v>
      </c>
    </row>
    <row r="28" spans="1:9" ht="21.6" customHeight="1" x14ac:dyDescent="0.25">
      <c r="A28" s="402"/>
      <c r="B28" s="402"/>
      <c r="C28" s="402"/>
      <c r="D28" s="402"/>
      <c r="E28" s="402"/>
      <c r="F28" s="402"/>
      <c r="G28" s="402"/>
      <c r="H28" s="399"/>
      <c r="I28" s="400"/>
    </row>
    <row r="29" spans="1:9" ht="15" customHeight="1" x14ac:dyDescent="0.25">
      <c r="A29" s="3" t="s">
        <v>0</v>
      </c>
      <c r="H29" s="11" t="s">
        <v>13</v>
      </c>
      <c r="I29" s="12">
        <v>383</v>
      </c>
    </row>
    <row r="30" spans="1:9" ht="15.6" x14ac:dyDescent="0.3">
      <c r="A30" s="4"/>
      <c r="B30" s="14"/>
      <c r="C30" s="14"/>
      <c r="D30" s="14"/>
      <c r="E30" s="14"/>
      <c r="F30" s="14"/>
      <c r="G30" s="14"/>
      <c r="H30" s="14"/>
      <c r="I30" s="14"/>
    </row>
    <row r="31" spans="1:9" ht="15.6" x14ac:dyDescent="0.3">
      <c r="A31" s="4"/>
      <c r="B31" s="14"/>
      <c r="C31" s="14"/>
      <c r="D31" s="14"/>
      <c r="E31" s="14"/>
      <c r="F31" s="14"/>
      <c r="G31" s="14"/>
      <c r="H31" s="14"/>
      <c r="I31" s="14"/>
    </row>
    <row r="32" spans="1:9" ht="15.6" x14ac:dyDescent="0.3">
      <c r="A32" s="4"/>
      <c r="B32" s="14"/>
      <c r="C32" s="14"/>
      <c r="D32" s="14"/>
      <c r="E32" s="14"/>
      <c r="F32" s="14"/>
      <c r="G32" s="14"/>
      <c r="H32" s="14"/>
      <c r="I32" s="14"/>
    </row>
    <row r="33" spans="1:9" ht="15.6" x14ac:dyDescent="0.3">
      <c r="A33" s="4"/>
      <c r="B33" s="14"/>
      <c r="C33" s="14"/>
      <c r="D33" s="14"/>
      <c r="E33" s="14"/>
      <c r="F33" s="14"/>
      <c r="G33" s="14"/>
      <c r="H33" s="14"/>
      <c r="I33" s="14"/>
    </row>
    <row r="34" spans="1:9" ht="15.6" x14ac:dyDescent="0.3">
      <c r="A34" s="4"/>
      <c r="B34" s="14"/>
      <c r="C34" s="14"/>
      <c r="D34" s="14"/>
      <c r="E34" s="14"/>
      <c r="F34" s="14"/>
      <c r="G34" s="14"/>
      <c r="H34" s="14"/>
      <c r="I34" s="14"/>
    </row>
    <row r="35" spans="1:9" ht="15.6" x14ac:dyDescent="0.3">
      <c r="A35" s="4"/>
      <c r="B35" s="14"/>
      <c r="C35" s="14"/>
      <c r="D35" s="14"/>
      <c r="E35" s="14"/>
      <c r="F35" s="14"/>
      <c r="G35" s="14"/>
      <c r="H35" s="14"/>
      <c r="I35" s="14"/>
    </row>
    <row r="36" spans="1:9" ht="15.6" x14ac:dyDescent="0.3">
      <c r="A36" s="4"/>
      <c r="B36" s="14"/>
      <c r="C36" s="14"/>
      <c r="D36" s="14"/>
      <c r="E36" s="14"/>
      <c r="F36" s="14"/>
      <c r="G36" s="14"/>
      <c r="H36" s="14"/>
      <c r="I36" s="14"/>
    </row>
    <row r="37" spans="1:9" ht="15.6" x14ac:dyDescent="0.3">
      <c r="A37" s="4"/>
      <c r="B37" s="14"/>
      <c r="C37" s="14"/>
      <c r="D37" s="14"/>
      <c r="E37" s="14"/>
      <c r="F37" s="14"/>
      <c r="G37" s="14"/>
      <c r="H37" s="14"/>
      <c r="I37" s="14"/>
    </row>
    <row r="38" spans="1:9" ht="15.6" x14ac:dyDescent="0.3">
      <c r="A38" s="4"/>
      <c r="B38" s="14"/>
      <c r="C38" s="14"/>
      <c r="D38" s="14"/>
      <c r="E38" s="14"/>
      <c r="F38" s="14"/>
      <c r="G38" s="14"/>
      <c r="H38" s="14"/>
      <c r="I38" s="14"/>
    </row>
    <row r="39" spans="1:9" x14ac:dyDescent="0.25">
      <c r="A39" s="4"/>
      <c r="B39" s="14"/>
      <c r="C39" s="14"/>
      <c r="D39" s="14"/>
      <c r="E39" s="14"/>
      <c r="F39" s="14"/>
      <c r="G39" s="14"/>
      <c r="H39" s="14"/>
      <c r="I39" s="14"/>
    </row>
    <row r="40" spans="1:9" x14ac:dyDescent="0.25">
      <c r="A40" s="4"/>
      <c r="B40" s="14"/>
      <c r="C40" s="14"/>
      <c r="D40" s="14"/>
      <c r="E40" s="14"/>
      <c r="F40" s="14"/>
      <c r="G40" s="14"/>
      <c r="H40" s="14"/>
      <c r="I40" s="14"/>
    </row>
    <row r="41" spans="1:9" x14ac:dyDescent="0.25">
      <c r="A41" s="4"/>
      <c r="B41" s="14"/>
      <c r="C41" s="14"/>
      <c r="D41" s="14"/>
      <c r="E41" s="14"/>
      <c r="F41" s="14"/>
      <c r="G41" s="14"/>
      <c r="H41" s="14"/>
      <c r="I41" s="14"/>
    </row>
    <row r="42" spans="1:9" x14ac:dyDescent="0.25">
      <c r="A42" s="4"/>
      <c r="B42" s="14"/>
      <c r="C42" s="14"/>
      <c r="D42" s="14"/>
      <c r="E42" s="14"/>
      <c r="F42" s="14"/>
      <c r="G42" s="14"/>
      <c r="H42" s="14"/>
      <c r="I42" s="14"/>
    </row>
    <row r="43" spans="1:9" x14ac:dyDescent="0.25">
      <c r="A43" s="4"/>
      <c r="B43" s="14"/>
      <c r="C43" s="14"/>
      <c r="D43" s="14"/>
      <c r="E43" s="14"/>
      <c r="F43" s="14"/>
      <c r="G43" s="14"/>
      <c r="H43" s="14"/>
      <c r="I43" s="14"/>
    </row>
    <row r="44" spans="1:9" x14ac:dyDescent="0.25">
      <c r="A44" s="4"/>
      <c r="B44" s="14"/>
      <c r="C44" s="14"/>
      <c r="D44" s="14"/>
      <c r="E44" s="14"/>
      <c r="F44" s="14"/>
      <c r="G44" s="14"/>
      <c r="H44" s="14"/>
      <c r="I44" s="14"/>
    </row>
    <row r="45" spans="1:9" x14ac:dyDescent="0.25">
      <c r="A45" s="4"/>
      <c r="B45" s="14"/>
      <c r="C45" s="14"/>
      <c r="D45" s="14"/>
      <c r="E45" s="14"/>
      <c r="F45" s="14"/>
      <c r="G45" s="14"/>
      <c r="H45" s="14"/>
      <c r="I45" s="14"/>
    </row>
    <row r="46" spans="1:9" x14ac:dyDescent="0.25">
      <c r="A46" s="4"/>
      <c r="B46" s="14"/>
      <c r="C46" s="14"/>
      <c r="D46" s="14"/>
      <c r="E46" s="14"/>
      <c r="F46" s="14"/>
      <c r="G46" s="14"/>
      <c r="H46" s="14"/>
      <c r="I46" s="14"/>
    </row>
    <row r="47" spans="1:9" x14ac:dyDescent="0.25">
      <c r="A47" s="4"/>
      <c r="B47" s="14"/>
      <c r="C47" s="14"/>
      <c r="D47" s="14"/>
      <c r="E47" s="14"/>
      <c r="F47" s="14"/>
      <c r="G47" s="14"/>
      <c r="H47" s="14"/>
      <c r="I47" s="14"/>
    </row>
    <row r="48" spans="1:9" x14ac:dyDescent="0.25">
      <c r="A48" s="4"/>
      <c r="B48" s="14"/>
      <c r="C48" s="14"/>
      <c r="D48" s="14"/>
      <c r="E48" s="14"/>
      <c r="F48" s="14"/>
      <c r="G48" s="14"/>
      <c r="H48" s="14"/>
      <c r="I48" s="14"/>
    </row>
    <row r="49" spans="1:9" x14ac:dyDescent="0.25">
      <c r="A49" s="4"/>
      <c r="B49" s="14"/>
      <c r="C49" s="14"/>
      <c r="D49" s="14"/>
      <c r="E49" s="14"/>
      <c r="F49" s="14"/>
      <c r="G49" s="14"/>
      <c r="H49" s="14"/>
      <c r="I49" s="14"/>
    </row>
    <row r="50" spans="1:9" x14ac:dyDescent="0.25">
      <c r="A50" s="4"/>
      <c r="B50" s="14"/>
      <c r="C50" s="14"/>
      <c r="D50" s="14"/>
      <c r="E50" s="14"/>
      <c r="F50" s="14"/>
      <c r="G50" s="14"/>
      <c r="H50" s="14"/>
      <c r="I50" s="14"/>
    </row>
    <row r="51" spans="1:9" x14ac:dyDescent="0.25">
      <c r="A51" s="4"/>
      <c r="B51" s="14"/>
      <c r="C51" s="14"/>
      <c r="D51" s="14"/>
      <c r="E51" s="14"/>
      <c r="F51" s="14"/>
      <c r="G51" s="14"/>
      <c r="H51" s="14"/>
      <c r="I51" s="14"/>
    </row>
    <row r="52" spans="1:9" x14ac:dyDescent="0.25">
      <c r="A52" s="4"/>
      <c r="B52" s="14"/>
      <c r="C52" s="14"/>
      <c r="D52" s="14"/>
      <c r="E52" s="14"/>
      <c r="F52" s="14"/>
      <c r="G52" s="14"/>
      <c r="H52" s="14"/>
      <c r="I52" s="14"/>
    </row>
    <row r="53" spans="1:9" x14ac:dyDescent="0.25">
      <c r="A53" s="4"/>
      <c r="B53" s="14"/>
      <c r="C53" s="14"/>
      <c r="D53" s="14"/>
      <c r="E53" s="14"/>
      <c r="F53" s="14"/>
      <c r="G53" s="14"/>
      <c r="H53" s="14"/>
      <c r="I53" s="14"/>
    </row>
    <row r="54" spans="1:9" x14ac:dyDescent="0.25">
      <c r="A54" s="4"/>
      <c r="B54" s="14"/>
      <c r="C54" s="14"/>
      <c r="D54" s="14"/>
      <c r="E54" s="14"/>
      <c r="F54" s="14"/>
      <c r="G54" s="14"/>
      <c r="H54" s="14"/>
      <c r="I54" s="14"/>
    </row>
    <row r="55" spans="1:9" x14ac:dyDescent="0.25">
      <c r="A55" s="4"/>
      <c r="B55" s="14"/>
      <c r="C55" s="14"/>
      <c r="D55" s="14"/>
      <c r="E55" s="14"/>
      <c r="F55" s="14"/>
      <c r="G55" s="14"/>
      <c r="H55" s="14"/>
      <c r="I55" s="14"/>
    </row>
    <row r="56" spans="1:9" x14ac:dyDescent="0.25">
      <c r="A56" s="4"/>
      <c r="B56" s="14"/>
      <c r="C56" s="14"/>
      <c r="D56" s="14"/>
      <c r="E56" s="14"/>
      <c r="F56" s="14"/>
      <c r="G56" s="14"/>
      <c r="H56" s="14"/>
      <c r="I56" s="14"/>
    </row>
    <row r="57" spans="1:9" x14ac:dyDescent="0.25">
      <c r="B57" s="14"/>
      <c r="C57" s="14"/>
      <c r="D57" s="14"/>
      <c r="E57" s="14"/>
      <c r="F57" s="14"/>
      <c r="G57" s="14"/>
      <c r="H57" s="14"/>
      <c r="I57" s="14"/>
    </row>
    <row r="58" spans="1:9" x14ac:dyDescent="0.25">
      <c r="B58" s="14"/>
      <c r="C58" s="14"/>
      <c r="D58" s="14"/>
      <c r="E58" s="14"/>
      <c r="F58" s="14"/>
      <c r="G58" s="14"/>
      <c r="H58" s="14"/>
      <c r="I58" s="14"/>
    </row>
    <row r="59" spans="1:9" x14ac:dyDescent="0.25">
      <c r="B59" s="14"/>
      <c r="C59" s="14"/>
      <c r="D59" s="14"/>
      <c r="E59" s="14"/>
      <c r="F59" s="14"/>
      <c r="G59" s="14"/>
      <c r="H59" s="14"/>
      <c r="I59" s="14"/>
    </row>
    <row r="60" spans="1:9" x14ac:dyDescent="0.25">
      <c r="B60" s="14"/>
      <c r="C60" s="14"/>
      <c r="D60" s="14"/>
      <c r="E60" s="14"/>
      <c r="F60" s="14"/>
      <c r="G60" s="14"/>
      <c r="H60" s="14"/>
      <c r="I60" s="14"/>
    </row>
    <row r="61" spans="1:9" x14ac:dyDescent="0.25">
      <c r="B61" s="14"/>
      <c r="C61" s="14"/>
      <c r="D61" s="14"/>
      <c r="E61" s="14"/>
      <c r="F61" s="14"/>
      <c r="G61" s="14"/>
      <c r="H61" s="14"/>
      <c r="I61" s="14"/>
    </row>
    <row r="62" spans="1:9" x14ac:dyDescent="0.25">
      <c r="B62" s="14"/>
      <c r="C62" s="14"/>
      <c r="D62" s="14"/>
      <c r="E62" s="14"/>
      <c r="F62" s="14"/>
      <c r="G62" s="14"/>
      <c r="H62" s="14"/>
      <c r="I62" s="14"/>
    </row>
    <row r="63" spans="1:9" x14ac:dyDescent="0.25">
      <c r="B63" s="14"/>
      <c r="C63" s="14"/>
      <c r="D63" s="14"/>
      <c r="E63" s="14"/>
      <c r="F63" s="14"/>
      <c r="G63" s="14"/>
      <c r="H63" s="14"/>
      <c r="I63" s="14"/>
    </row>
    <row r="64" spans="1:9" x14ac:dyDescent="0.25">
      <c r="B64" s="14"/>
      <c r="C64" s="14"/>
      <c r="D64" s="14"/>
      <c r="E64" s="14"/>
      <c r="F64" s="14"/>
      <c r="G64" s="14"/>
      <c r="H64" s="14"/>
      <c r="I64" s="14"/>
    </row>
    <row r="65" spans="2:9" x14ac:dyDescent="0.25">
      <c r="B65" s="14"/>
      <c r="C65" s="14"/>
      <c r="D65" s="14"/>
      <c r="E65" s="14"/>
      <c r="F65" s="14"/>
      <c r="G65" s="14"/>
      <c r="H65" s="14"/>
      <c r="I65" s="14"/>
    </row>
    <row r="66" spans="2:9" x14ac:dyDescent="0.25">
      <c r="B66" s="14"/>
      <c r="C66" s="14"/>
      <c r="D66" s="14"/>
      <c r="E66" s="14"/>
      <c r="F66" s="14"/>
      <c r="G66" s="14"/>
      <c r="H66" s="14"/>
      <c r="I66" s="14"/>
    </row>
    <row r="67" spans="2:9" x14ac:dyDescent="0.25">
      <c r="B67" s="14"/>
      <c r="C67" s="14"/>
      <c r="D67" s="14"/>
      <c r="E67" s="14"/>
      <c r="F67" s="14"/>
      <c r="G67" s="14"/>
      <c r="H67" s="14"/>
      <c r="I67" s="14"/>
    </row>
    <row r="68" spans="2:9" x14ac:dyDescent="0.25">
      <c r="B68" s="14"/>
      <c r="C68" s="14"/>
      <c r="D68" s="14"/>
      <c r="E68" s="14"/>
      <c r="F68" s="14"/>
      <c r="G68" s="14"/>
      <c r="H68" s="14"/>
      <c r="I68" s="14"/>
    </row>
    <row r="69" spans="2:9" x14ac:dyDescent="0.25">
      <c r="B69" s="14"/>
      <c r="C69" s="14"/>
      <c r="D69" s="14"/>
      <c r="E69" s="14"/>
      <c r="F69" s="14"/>
      <c r="G69" s="14"/>
      <c r="H69" s="14"/>
      <c r="I69" s="14"/>
    </row>
    <row r="70" spans="2:9" x14ac:dyDescent="0.25">
      <c r="B70" s="14"/>
      <c r="C70" s="14"/>
      <c r="D70" s="14"/>
      <c r="E70" s="14"/>
      <c r="F70" s="14"/>
      <c r="G70" s="14"/>
      <c r="H70" s="14"/>
      <c r="I70" s="14"/>
    </row>
    <row r="71" spans="2:9" x14ac:dyDescent="0.25">
      <c r="B71" s="14"/>
      <c r="C71" s="14"/>
      <c r="D71" s="14"/>
      <c r="E71" s="14"/>
      <c r="F71" s="14"/>
      <c r="G71" s="14"/>
      <c r="H71" s="14"/>
      <c r="I71" s="14"/>
    </row>
    <row r="72" spans="2:9" x14ac:dyDescent="0.25">
      <c r="B72" s="14"/>
      <c r="C72" s="14"/>
      <c r="D72" s="14"/>
      <c r="E72" s="14"/>
      <c r="F72" s="14"/>
      <c r="G72" s="14"/>
      <c r="H72" s="14"/>
      <c r="I72" s="14"/>
    </row>
    <row r="73" spans="2:9" x14ac:dyDescent="0.25">
      <c r="B73" s="14"/>
      <c r="C73" s="14"/>
      <c r="D73" s="14"/>
      <c r="E73" s="14"/>
      <c r="F73" s="14"/>
      <c r="G73" s="14"/>
      <c r="H73" s="14"/>
      <c r="I73" s="14"/>
    </row>
    <row r="74" spans="2:9" x14ac:dyDescent="0.25">
      <c r="B74" s="14"/>
      <c r="C74" s="14"/>
      <c r="D74" s="14"/>
      <c r="E74" s="14"/>
      <c r="F74" s="14"/>
      <c r="G74" s="14"/>
      <c r="H74" s="14"/>
      <c r="I74" s="14"/>
    </row>
    <row r="75" spans="2:9" x14ac:dyDescent="0.25">
      <c r="B75" s="14"/>
      <c r="C75" s="14"/>
      <c r="D75" s="14"/>
      <c r="E75" s="14"/>
      <c r="F75" s="14"/>
      <c r="G75" s="14"/>
      <c r="H75" s="14"/>
      <c r="I75" s="14"/>
    </row>
    <row r="76" spans="2:9" x14ac:dyDescent="0.25">
      <c r="B76" s="14"/>
      <c r="C76" s="14"/>
      <c r="D76" s="14"/>
      <c r="E76" s="14"/>
      <c r="F76" s="14"/>
      <c r="G76" s="14"/>
      <c r="H76" s="14"/>
      <c r="I76" s="14"/>
    </row>
    <row r="77" spans="2:9" x14ac:dyDescent="0.25">
      <c r="B77" s="14"/>
      <c r="C77" s="14"/>
      <c r="D77" s="14"/>
      <c r="E77" s="14"/>
      <c r="F77" s="14"/>
      <c r="G77" s="14"/>
      <c r="H77" s="14"/>
      <c r="I77" s="14"/>
    </row>
    <row r="78" spans="2:9" x14ac:dyDescent="0.25">
      <c r="B78" s="14"/>
      <c r="C78" s="14"/>
      <c r="D78" s="14"/>
      <c r="E78" s="14"/>
      <c r="F78" s="14"/>
      <c r="G78" s="14"/>
      <c r="H78" s="14"/>
      <c r="I78" s="14"/>
    </row>
    <row r="79" spans="2:9" x14ac:dyDescent="0.25">
      <c r="B79" s="14"/>
      <c r="C79" s="14"/>
      <c r="D79" s="14"/>
      <c r="E79" s="14"/>
      <c r="F79" s="14"/>
      <c r="G79" s="14"/>
      <c r="H79" s="14"/>
      <c r="I79" s="14"/>
    </row>
    <row r="80" spans="2:9" x14ac:dyDescent="0.25">
      <c r="B80" s="14"/>
      <c r="C80" s="14"/>
      <c r="D80" s="14"/>
      <c r="E80" s="14"/>
      <c r="F80" s="14"/>
      <c r="G80" s="14"/>
      <c r="H80" s="14"/>
      <c r="I80" s="14"/>
    </row>
    <row r="81" spans="2:9" x14ac:dyDescent="0.25">
      <c r="B81" s="14"/>
      <c r="C81" s="14"/>
      <c r="D81" s="14"/>
      <c r="E81" s="14"/>
      <c r="F81" s="14"/>
      <c r="G81" s="14"/>
      <c r="H81" s="14"/>
      <c r="I81" s="14"/>
    </row>
    <row r="82" spans="2:9" x14ac:dyDescent="0.25">
      <c r="B82" s="14"/>
      <c r="C82" s="14"/>
      <c r="D82" s="14"/>
      <c r="E82" s="14"/>
      <c r="F82" s="14"/>
      <c r="G82" s="14"/>
      <c r="H82" s="14"/>
      <c r="I82" s="14"/>
    </row>
    <row r="83" spans="2:9" x14ac:dyDescent="0.25">
      <c r="B83" s="14"/>
      <c r="C83" s="14"/>
      <c r="D83" s="14"/>
      <c r="E83" s="14"/>
      <c r="F83" s="14"/>
      <c r="G83" s="14"/>
      <c r="H83" s="14"/>
      <c r="I83" s="14"/>
    </row>
  </sheetData>
  <mergeCells count="15">
    <mergeCell ref="H27:H28"/>
    <mergeCell ref="I27:I28"/>
    <mergeCell ref="A24:E25"/>
    <mergeCell ref="A27:G28"/>
    <mergeCell ref="F1:I1"/>
    <mergeCell ref="E2:I2"/>
    <mergeCell ref="H21:H22"/>
    <mergeCell ref="H24:H25"/>
    <mergeCell ref="I21:I22"/>
    <mergeCell ref="I24:I25"/>
    <mergeCell ref="A15:I15"/>
    <mergeCell ref="A13:I13"/>
    <mergeCell ref="A12:I12"/>
    <mergeCell ref="A11:I11"/>
    <mergeCell ref="A14:I14"/>
  </mergeCells>
  <pageMargins left="0.78740157480314965" right="0.11811023622047245" top="0.55118110236220474" bottom="0.55118110236220474" header="0" footer="0"/>
  <pageSetup paperSize="9" scale="92" orientation="portrait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workbookViewId="0">
      <selection activeCell="C13" sqref="C13"/>
    </sheetView>
  </sheetViews>
  <sheetFormatPr defaultRowHeight="15" x14ac:dyDescent="0.25"/>
  <cols>
    <col min="1" max="1" width="13.28515625" customWidth="1"/>
    <col min="2" max="2" width="24.28515625" customWidth="1"/>
    <col min="3" max="3" width="19.28515625" customWidth="1"/>
    <col min="4" max="4" width="20.28515625" customWidth="1"/>
    <col min="5" max="5" width="19.140625" customWidth="1"/>
  </cols>
  <sheetData>
    <row r="1" spans="1:5" x14ac:dyDescent="0.25">
      <c r="A1" s="539" t="s">
        <v>326</v>
      </c>
      <c r="B1" s="539"/>
      <c r="C1" s="539"/>
      <c r="D1" s="539"/>
      <c r="E1" s="539"/>
    </row>
    <row r="2" spans="1:5" s="303" customFormat="1" x14ac:dyDescent="0.25">
      <c r="C2" s="304" t="s">
        <v>311</v>
      </c>
      <c r="D2" s="304" t="s">
        <v>325</v>
      </c>
      <c r="E2" s="304" t="s">
        <v>376</v>
      </c>
    </row>
    <row r="3" spans="1:5" ht="15.75" thickBot="1" x14ac:dyDescent="0.3">
      <c r="A3" s="317" t="s">
        <v>312</v>
      </c>
      <c r="B3" s="318"/>
      <c r="C3" s="319">
        <f>'План ФХД'!H7</f>
        <v>214229.09</v>
      </c>
      <c r="D3" s="306"/>
      <c r="E3" s="306"/>
    </row>
    <row r="4" spans="1:5" x14ac:dyDescent="0.25">
      <c r="A4" s="322" t="s">
        <v>313</v>
      </c>
      <c r="B4" s="323" t="s">
        <v>314</v>
      </c>
      <c r="C4" s="324">
        <f>C5+C6+C7+C8+C9</f>
        <v>60136189.890000001</v>
      </c>
      <c r="D4" s="315">
        <f t="shared" ref="D4:E4" si="0">D5+D6+D7</f>
        <v>63787961.659999996</v>
      </c>
      <c r="E4" s="308">
        <f t="shared" si="0"/>
        <v>63787961.659999996</v>
      </c>
    </row>
    <row r="5" spans="1:5" x14ac:dyDescent="0.25">
      <c r="A5" s="325"/>
      <c r="B5" s="306" t="s">
        <v>315</v>
      </c>
      <c r="C5" s="326">
        <f>'План ФХД'!H18</f>
        <v>370000</v>
      </c>
      <c r="D5" s="316">
        <f>'План ФХД'!I18</f>
        <v>370000</v>
      </c>
      <c r="E5" s="307">
        <f>D5</f>
        <v>370000</v>
      </c>
    </row>
    <row r="6" spans="1:5" x14ac:dyDescent="0.25">
      <c r="A6" s="327"/>
      <c r="B6" s="306" t="s">
        <v>316</v>
      </c>
      <c r="C6" s="326">
        <f>'План ФХД'!H20</f>
        <v>57377845.920000002</v>
      </c>
      <c r="D6" s="316">
        <f>'План ФХД'!I20</f>
        <v>57377845.920000002</v>
      </c>
      <c r="E6" s="307">
        <f t="shared" ref="E6:E10" si="1">D6</f>
        <v>57377845.920000002</v>
      </c>
    </row>
    <row r="7" spans="1:5" x14ac:dyDescent="0.25">
      <c r="A7" s="327"/>
      <c r="B7" s="306" t="s">
        <v>317</v>
      </c>
      <c r="C7" s="326">
        <f>'План ФХД'!H28</f>
        <v>2344960.6800000002</v>
      </c>
      <c r="D7" s="316">
        <f>'План ФХД'!I28</f>
        <v>6040115.7400000002</v>
      </c>
      <c r="E7" s="307">
        <f t="shared" si="1"/>
        <v>6040115.7400000002</v>
      </c>
    </row>
    <row r="8" spans="1:5" thickBot="1" x14ac:dyDescent="0.35">
      <c r="A8" s="328"/>
      <c r="B8" s="340">
        <v>510</v>
      </c>
      <c r="C8" s="330">
        <f>'План ФХД'!H26</f>
        <v>43383.29</v>
      </c>
      <c r="D8" s="316"/>
      <c r="E8" s="307"/>
    </row>
    <row r="9" spans="1:5" x14ac:dyDescent="0.25">
      <c r="A9" s="320"/>
      <c r="B9" s="320" t="s">
        <v>318</v>
      </c>
      <c r="C9" s="321"/>
      <c r="D9" s="316">
        <v>0</v>
      </c>
      <c r="E9" s="307">
        <f t="shared" si="1"/>
        <v>0</v>
      </c>
    </row>
    <row r="10" spans="1:5" thickBot="1" x14ac:dyDescent="0.35">
      <c r="A10" s="334"/>
      <c r="D10" s="307">
        <v>0</v>
      </c>
      <c r="E10" s="307">
        <f t="shared" si="1"/>
        <v>0</v>
      </c>
    </row>
    <row r="11" spans="1:5" x14ac:dyDescent="0.25">
      <c r="A11" s="322" t="s">
        <v>246</v>
      </c>
      <c r="B11" s="323" t="s">
        <v>314</v>
      </c>
      <c r="C11" s="337" t="e">
        <f>C12+C18+C19+C23+C26</f>
        <v>#REF!</v>
      </c>
      <c r="D11" s="331" t="e">
        <f t="shared" ref="D11:E11" si="2">D12+D18+D19+D23</f>
        <v>#REF!</v>
      </c>
      <c r="E11" s="309" t="e">
        <f t="shared" si="2"/>
        <v>#REF!</v>
      </c>
    </row>
    <row r="12" spans="1:5" x14ac:dyDescent="0.25">
      <c r="A12" s="327"/>
      <c r="B12" s="305" t="s">
        <v>319</v>
      </c>
      <c r="C12" s="338" t="e">
        <f>C13+C14+C15+C16+C17</f>
        <v>#REF!</v>
      </c>
      <c r="D12" s="332" t="e">
        <f t="shared" ref="D12:E12" si="3">D13+D14+D15+D16</f>
        <v>#REF!</v>
      </c>
      <c r="E12" s="310" t="e">
        <f t="shared" si="3"/>
        <v>#REF!</v>
      </c>
    </row>
    <row r="13" spans="1:5" ht="14.45" x14ac:dyDescent="0.3">
      <c r="A13" s="327"/>
      <c r="B13" s="306">
        <v>111</v>
      </c>
      <c r="C13" s="326" t="e">
        <f>'План ФХД'!H43+'План ФХД'!H44+'План ФХД'!H45+'План ФХД'!H46+'План ФХД'!H48+'План ФХД'!H50+'План ФХД'!#REF!+'План ФХД'!#REF!</f>
        <v>#REF!</v>
      </c>
      <c r="D13" s="316">
        <f>'План ФХД'!I43+'План ФХД'!I44+'План ФХД'!I45+'План ФХД'!I46+'План ФХД'!I48+'План ФХД'!I50</f>
        <v>25498285.739999998</v>
      </c>
      <c r="E13" s="307">
        <f>D13</f>
        <v>25498285.739999998</v>
      </c>
    </row>
    <row r="14" spans="1:5" ht="14.45" x14ac:dyDescent="0.3">
      <c r="A14" s="327"/>
      <c r="B14" s="306">
        <v>112</v>
      </c>
      <c r="C14" s="326">
        <f>'План ФХД'!H66+'План ФХД'!H68+'План ФХД'!H69+'План ФХД'!H70</f>
        <v>100000</v>
      </c>
      <c r="D14" s="316">
        <f>'План ФХД'!I66+'План ФХД'!I68+'План ФХД'!I69+'План ФХД'!I70</f>
        <v>501024</v>
      </c>
      <c r="E14" s="307">
        <f t="shared" ref="E14:E26" si="4">D14</f>
        <v>501024</v>
      </c>
    </row>
    <row r="15" spans="1:5" ht="14.45" x14ac:dyDescent="0.3">
      <c r="A15" s="327"/>
      <c r="B15" s="306">
        <v>113</v>
      </c>
      <c r="C15" s="326">
        <f>'План ФХД'!H72+'План ФХД'!H73+'План ФХД'!H74</f>
        <v>7000</v>
      </c>
      <c r="D15" s="316">
        <f>'План ФХД'!I72+'План ФХД'!I73+'План ФХД'!I74</f>
        <v>27500</v>
      </c>
      <c r="E15" s="307">
        <f t="shared" si="4"/>
        <v>27500</v>
      </c>
    </row>
    <row r="16" spans="1:5" ht="14.45" x14ac:dyDescent="0.3">
      <c r="A16" s="327"/>
      <c r="B16" s="306">
        <v>119</v>
      </c>
      <c r="C16" s="326">
        <f>'План ФХД'!H53+'План ФХД'!H54+'План ФХД'!H55+'План ФХД'!H56</f>
        <v>7714151.3600000003</v>
      </c>
      <c r="D16" s="316" t="e">
        <f>'План ФХД'!#REF!+'План ФХД'!I53+'План ФХД'!I54+'План ФХД'!I55+'План ФХД'!I56</f>
        <v>#REF!</v>
      </c>
      <c r="E16" s="307" t="e">
        <f t="shared" si="4"/>
        <v>#REF!</v>
      </c>
    </row>
    <row r="17" spans="1:5" ht="14.45" x14ac:dyDescent="0.3">
      <c r="A17" s="327"/>
      <c r="B17" s="311" t="s">
        <v>320</v>
      </c>
      <c r="C17" s="326"/>
      <c r="D17" s="316">
        <v>0</v>
      </c>
      <c r="E17" s="307">
        <f t="shared" si="4"/>
        <v>0</v>
      </c>
    </row>
    <row r="18" spans="1:5" ht="38.25" x14ac:dyDescent="0.25">
      <c r="A18" s="327"/>
      <c r="B18" s="312" t="s">
        <v>321</v>
      </c>
      <c r="C18" s="339">
        <f>'План ФХД'!H75</f>
        <v>500000</v>
      </c>
      <c r="D18" s="333">
        <f>'План ФХД'!I76+'План ФХД'!I77</f>
        <v>2000000</v>
      </c>
      <c r="E18" s="314">
        <f t="shared" si="4"/>
        <v>2000000</v>
      </c>
    </row>
    <row r="19" spans="1:5" x14ac:dyDescent="0.25">
      <c r="A19" s="327"/>
      <c r="B19" s="305" t="s">
        <v>322</v>
      </c>
      <c r="C19" s="338">
        <f>C20+C21+C22</f>
        <v>938336.15</v>
      </c>
      <c r="D19" s="332">
        <f t="shared" ref="D19" si="5">D20+D21+D22</f>
        <v>938336.15</v>
      </c>
      <c r="E19" s="307">
        <f t="shared" si="4"/>
        <v>938336.15</v>
      </c>
    </row>
    <row r="20" spans="1:5" ht="14.45" x14ac:dyDescent="0.3">
      <c r="A20" s="327"/>
      <c r="B20" s="306">
        <v>851</v>
      </c>
      <c r="C20" s="326">
        <f>'План ФХД'!H58+'План ФХД'!H59+'План ФХД'!H60</f>
        <v>938336.15</v>
      </c>
      <c r="D20" s="316">
        <f>'План ФХД'!I58+'План ФХД'!I59+'План ФХД'!I60</f>
        <v>938336.15</v>
      </c>
      <c r="E20" s="307">
        <f t="shared" si="4"/>
        <v>938336.15</v>
      </c>
    </row>
    <row r="21" spans="1:5" ht="14.45" x14ac:dyDescent="0.3">
      <c r="A21" s="327"/>
      <c r="B21" s="306">
        <v>852</v>
      </c>
      <c r="C21" s="326">
        <f>'План ФХД'!H61</f>
        <v>0</v>
      </c>
      <c r="D21" s="316">
        <f>'План ФХД'!I61</f>
        <v>0</v>
      </c>
      <c r="E21" s="307">
        <f t="shared" si="4"/>
        <v>0</v>
      </c>
    </row>
    <row r="22" spans="1:5" ht="14.45" x14ac:dyDescent="0.3">
      <c r="A22" s="327"/>
      <c r="B22" s="306">
        <v>853</v>
      </c>
      <c r="C22" s="326">
        <f>'План ФХД'!H62+'План ФХД'!H63+'План ФХД'!H64</f>
        <v>0</v>
      </c>
      <c r="D22" s="316">
        <f>'План ФХД'!I62+'План ФХД'!I63+'План ФХД'!I64</f>
        <v>0</v>
      </c>
      <c r="E22" s="307">
        <f t="shared" si="4"/>
        <v>0</v>
      </c>
    </row>
    <row r="23" spans="1:5" ht="45" x14ac:dyDescent="0.25">
      <c r="A23" s="327"/>
      <c r="B23" s="313" t="s">
        <v>323</v>
      </c>
      <c r="C23" s="326" t="e">
        <f>C24+C25</f>
        <v>#REF!</v>
      </c>
      <c r="D23" s="316" t="e">
        <f t="shared" ref="D23:E23" si="6">D24+D25</f>
        <v>#REF!</v>
      </c>
      <c r="E23" s="307" t="e">
        <f t="shared" si="6"/>
        <v>#REF!</v>
      </c>
    </row>
    <row r="24" spans="1:5" ht="14.45" x14ac:dyDescent="0.3">
      <c r="A24" s="327"/>
      <c r="B24" s="306">
        <v>244</v>
      </c>
      <c r="C24" s="326" t="e">
        <f>'План ФХД'!H79+'План ФХД'!H82+'План ФХД'!H83+'План ФХД'!H84+'План ФХД'!H95+'План ФХД'!#REF!+'План ФХД'!H96+'План ФХД'!H98+'План ФХД'!H99+'План ФХД'!H101+'План ФХД'!#REF!+'План ФХД'!H105+'План ФХД'!H106+'План ФХД'!H107+'План ФХД'!H108+'План ФХД'!H109+'План ФХД'!H114+'План ФХД'!H115+'План ФХД'!H117+'План ФХД'!H118+'План ФХД'!H119+'План ФХД'!#REF!+'План ФХД'!#REF!+'План ФХД'!#REF!+'План ФХД'!#REF!+'План ФХД'!H120+'План ФХД'!H121+'План ФХД'!H122+'План ФХД'!H125+'План ФХД'!H126+'План ФХД'!H128+'План ФХД'!H129+'План ФХД'!H130+'План ФХД'!H131+'План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</f>
        <v>#REF!</v>
      </c>
      <c r="D24" s="316" t="e">
        <f>'План ФХД'!I79+'План ФХД'!I82+'План ФХД'!I83+'План ФХД'!I95+'План ФХД'!I96+'План ФХД'!I98+'План ФХД'!I99+'План ФХД'!I101+'План ФХД'!#REF!+'План ФХД'!I105+'План ФХД'!I106+'План ФХД'!I107+'План ФХД'!I108+'План ФХД'!I109+'План ФХД'!I114+'План ФХД'!I115+'План ФХД'!I117+'План ФХД'!I118+'План ФХД'!I119+'План ФХД'!#REF!+'План ФХД'!#REF!+'План ФХД'!#REF!+'План ФХД'!#REF!+'План ФХД'!I120+'План ФХД'!I121+'План ФХД'!I122+'План ФХД'!I125+'План ФХД'!I126+'План ФХД'!I128+'План ФХД'!I129+'План ФХД'!I130+'План ФХД'!I131+'План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ФХД'!#REF!+'План ФХД'!#REF!</f>
        <v>#REF!</v>
      </c>
      <c r="E24" s="307" t="e">
        <f t="shared" si="4"/>
        <v>#REF!</v>
      </c>
    </row>
    <row r="25" spans="1:5" thickBot="1" x14ac:dyDescent="0.35">
      <c r="A25" s="328"/>
      <c r="B25" s="329">
        <v>247</v>
      </c>
      <c r="C25" s="330" t="e">
        <f>'План ФХД'!H89+'План ФХД'!#REF!+'План ФХД'!H90+'План ФХД'!H91+'План ФХД'!H92+'План ФХД'!#REF!+'План ФХД'!H93+'План ФХД'!H94+'План ФХД'!#REF!</f>
        <v>#REF!</v>
      </c>
      <c r="D25" s="316" t="e">
        <f>'План ФХД'!I89+'План ФХД'!#REF!+'План ФХД'!I90+'План ФХД'!I91+'План ФХД'!I92+'План ФХД'!#REF!+'План ФХД'!I93+'План ФХД'!I94+'План ФХД'!#REF!</f>
        <v>#REF!</v>
      </c>
      <c r="E25" s="307" t="e">
        <f t="shared" si="4"/>
        <v>#REF!</v>
      </c>
    </row>
    <row r="26" spans="1:5" ht="60" x14ac:dyDescent="0.25">
      <c r="A26" s="335" t="s">
        <v>324</v>
      </c>
      <c r="B26" s="320">
        <v>180</v>
      </c>
      <c r="C26" s="336">
        <f>'План ФХД'!H144</f>
        <v>0</v>
      </c>
      <c r="D26" s="306">
        <v>0</v>
      </c>
      <c r="E26" s="307">
        <f t="shared" si="4"/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6"/>
  <sheetViews>
    <sheetView zoomScale="70" zoomScaleNormal="70" workbookViewId="0">
      <selection activeCell="G46" sqref="G46"/>
    </sheetView>
  </sheetViews>
  <sheetFormatPr defaultColWidth="9.140625" defaultRowHeight="15.75" x14ac:dyDescent="0.25"/>
  <cols>
    <col min="1" max="1" width="71.85546875" style="275" customWidth="1"/>
    <col min="2" max="2" width="12.5703125" style="77" customWidth="1"/>
    <col min="3" max="3" width="22.7109375" style="81" customWidth="1"/>
    <col min="4" max="4" width="14" style="77" customWidth="1"/>
    <col min="5" max="5" width="15.28515625" style="77" customWidth="1"/>
    <col min="6" max="6" width="17" style="193" customWidth="1"/>
    <col min="7" max="7" width="8.42578125" style="77" customWidth="1"/>
    <col min="8" max="8" width="26.28515625" style="77" customWidth="1"/>
    <col min="9" max="9" width="27.28515625" style="77" customWidth="1"/>
    <col min="10" max="10" width="23.7109375" style="77" customWidth="1"/>
    <col min="11" max="11" width="14" style="77" customWidth="1"/>
    <col min="12" max="12" width="10.5703125" style="77" customWidth="1"/>
    <col min="13" max="16384" width="9.140625" style="77"/>
  </cols>
  <sheetData>
    <row r="1" spans="1:13" ht="15" customHeight="1" x14ac:dyDescent="0.25">
      <c r="A1" s="256" t="s">
        <v>28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</row>
    <row r="2" spans="1:13" s="80" customFormat="1" ht="19.899999999999999" customHeight="1" x14ac:dyDescent="0.25">
      <c r="A2" s="418" t="s">
        <v>1</v>
      </c>
      <c r="B2" s="412" t="s">
        <v>136</v>
      </c>
      <c r="C2" s="412" t="s">
        <v>137</v>
      </c>
      <c r="D2" s="412" t="s">
        <v>132</v>
      </c>
      <c r="E2" s="412" t="s">
        <v>118</v>
      </c>
      <c r="F2" s="421" t="s">
        <v>131</v>
      </c>
      <c r="G2" s="412" t="s">
        <v>103</v>
      </c>
      <c r="H2" s="415" t="s">
        <v>2</v>
      </c>
      <c r="I2" s="416"/>
      <c r="J2" s="417"/>
      <c r="K2" s="412" t="s">
        <v>6</v>
      </c>
      <c r="L2" s="411" t="s">
        <v>368</v>
      </c>
      <c r="M2" s="411" t="s">
        <v>369</v>
      </c>
    </row>
    <row r="3" spans="1:13" s="80" customFormat="1" ht="17.45" customHeight="1" x14ac:dyDescent="0.25">
      <c r="A3" s="419"/>
      <c r="B3" s="413"/>
      <c r="C3" s="413"/>
      <c r="D3" s="413"/>
      <c r="E3" s="413"/>
      <c r="F3" s="422"/>
      <c r="G3" s="413"/>
      <c r="H3" s="198" t="s">
        <v>296</v>
      </c>
      <c r="I3" s="198" t="s">
        <v>344</v>
      </c>
      <c r="J3" s="198" t="s">
        <v>399</v>
      </c>
      <c r="K3" s="413"/>
      <c r="L3" s="411"/>
      <c r="M3" s="411"/>
    </row>
    <row r="4" spans="1:13" s="80" customFormat="1" ht="37.15" customHeight="1" x14ac:dyDescent="0.25">
      <c r="A4" s="420"/>
      <c r="B4" s="414"/>
      <c r="C4" s="414"/>
      <c r="D4" s="414"/>
      <c r="E4" s="414"/>
      <c r="F4" s="423"/>
      <c r="G4" s="414"/>
      <c r="H4" s="199" t="s">
        <v>285</v>
      </c>
      <c r="I4" s="199" t="s">
        <v>286</v>
      </c>
      <c r="J4" s="199" t="s">
        <v>287</v>
      </c>
      <c r="K4" s="414"/>
      <c r="L4" s="411"/>
      <c r="M4" s="411"/>
    </row>
    <row r="5" spans="1:13" s="279" customFormat="1" ht="13.9" customHeight="1" x14ac:dyDescent="0.3">
      <c r="A5" s="277">
        <v>1</v>
      </c>
      <c r="B5" s="278">
        <v>2</v>
      </c>
      <c r="C5" s="278">
        <v>3</v>
      </c>
      <c r="D5" s="278">
        <v>4</v>
      </c>
      <c r="E5" s="278">
        <v>5</v>
      </c>
      <c r="F5" s="278">
        <v>6</v>
      </c>
      <c r="G5" s="278">
        <v>7</v>
      </c>
      <c r="H5" s="278">
        <v>8</v>
      </c>
      <c r="I5" s="278">
        <v>9</v>
      </c>
      <c r="J5" s="278">
        <v>10</v>
      </c>
      <c r="K5" s="278">
        <v>11</v>
      </c>
      <c r="L5" s="363"/>
      <c r="M5" s="363"/>
    </row>
    <row r="6" spans="1:13" s="203" customFormat="1" ht="18.600000000000001" customHeight="1" x14ac:dyDescent="0.3">
      <c r="A6" s="257"/>
      <c r="B6" s="201"/>
      <c r="C6" s="201"/>
      <c r="D6" s="201"/>
      <c r="E6" s="201"/>
      <c r="F6" s="202"/>
      <c r="G6" s="201"/>
      <c r="H6" s="201"/>
      <c r="I6" s="201"/>
      <c r="J6" s="201"/>
      <c r="K6" s="201"/>
      <c r="L6" s="364"/>
      <c r="M6" s="364"/>
    </row>
    <row r="7" spans="1:13" s="209" customFormat="1" ht="15" customHeight="1" x14ac:dyDescent="0.25">
      <c r="A7" s="258" t="s">
        <v>159</v>
      </c>
      <c r="B7" s="204"/>
      <c r="C7" s="205"/>
      <c r="D7" s="204"/>
      <c r="E7" s="205"/>
      <c r="F7" s="206"/>
      <c r="G7" s="207"/>
      <c r="H7" s="208">
        <f>H8+H9+H10+H11</f>
        <v>214229.09</v>
      </c>
      <c r="I7" s="208"/>
      <c r="J7" s="208"/>
      <c r="K7" s="208">
        <v>0</v>
      </c>
    </row>
    <row r="8" spans="1:13" s="80" customFormat="1" ht="15" customHeight="1" x14ac:dyDescent="0.25">
      <c r="A8" s="259" t="s">
        <v>160</v>
      </c>
      <c r="B8" s="204" t="s">
        <v>138</v>
      </c>
      <c r="C8" s="204"/>
      <c r="D8" s="200" t="s">
        <v>133</v>
      </c>
      <c r="E8" s="204" t="s">
        <v>119</v>
      </c>
      <c r="F8" s="210">
        <v>0</v>
      </c>
      <c r="G8" s="207"/>
      <c r="H8" s="210">
        <v>0</v>
      </c>
      <c r="I8" s="210"/>
      <c r="J8" s="210"/>
      <c r="K8" s="210"/>
    </row>
    <row r="9" spans="1:13" s="80" customFormat="1" ht="15" customHeight="1" x14ac:dyDescent="0.3">
      <c r="A9" s="259"/>
      <c r="B9" s="204" t="s">
        <v>138</v>
      </c>
      <c r="C9" s="204"/>
      <c r="D9" s="200">
        <v>1103</v>
      </c>
      <c r="E9" s="204" t="s">
        <v>119</v>
      </c>
      <c r="F9" s="210">
        <v>0</v>
      </c>
      <c r="G9" s="207"/>
      <c r="H9" s="210">
        <v>0</v>
      </c>
      <c r="I9" s="210"/>
      <c r="J9" s="210"/>
      <c r="K9" s="210"/>
    </row>
    <row r="10" spans="1:13" s="80" customFormat="1" ht="15" customHeight="1" x14ac:dyDescent="0.3">
      <c r="A10" s="260"/>
      <c r="B10" s="204" t="s">
        <v>155</v>
      </c>
      <c r="C10" s="204"/>
      <c r="D10" s="200" t="s">
        <v>133</v>
      </c>
      <c r="E10" s="204" t="s">
        <v>158</v>
      </c>
      <c r="F10" s="211">
        <v>0</v>
      </c>
      <c r="G10" s="207"/>
      <c r="H10" s="210">
        <v>25234.75</v>
      </c>
      <c r="I10" s="210"/>
      <c r="J10" s="210"/>
      <c r="K10" s="210"/>
    </row>
    <row r="11" spans="1:13" s="80" customFormat="1" ht="15" customHeight="1" x14ac:dyDescent="0.3">
      <c r="A11" s="260"/>
      <c r="B11" s="204" t="s">
        <v>156</v>
      </c>
      <c r="C11" s="204"/>
      <c r="D11" s="200">
        <v>1103</v>
      </c>
      <c r="E11" s="204" t="s">
        <v>158</v>
      </c>
      <c r="F11" s="211">
        <v>0</v>
      </c>
      <c r="G11" s="207"/>
      <c r="H11" s="210">
        <v>188994.34</v>
      </c>
      <c r="I11" s="210"/>
      <c r="J11" s="210"/>
      <c r="K11" s="210"/>
    </row>
    <row r="12" spans="1:13" s="80" customFormat="1" ht="15.6" customHeight="1" x14ac:dyDescent="0.25">
      <c r="A12" s="258" t="s">
        <v>14</v>
      </c>
      <c r="B12" s="204"/>
      <c r="C12" s="204"/>
      <c r="D12" s="200"/>
      <c r="E12" s="204"/>
      <c r="F12" s="211">
        <v>0</v>
      </c>
      <c r="G12" s="207"/>
      <c r="H12" s="208">
        <v>0</v>
      </c>
      <c r="I12" s="210">
        <v>0</v>
      </c>
      <c r="J12" s="210">
        <v>0</v>
      </c>
      <c r="K12" s="210">
        <v>0</v>
      </c>
    </row>
    <row r="13" spans="1:13" s="80" customFormat="1" ht="15.6" customHeight="1" x14ac:dyDescent="0.25">
      <c r="A13" s="259" t="s">
        <v>160</v>
      </c>
      <c r="B13" s="204" t="s">
        <v>155</v>
      </c>
      <c r="C13" s="204"/>
      <c r="D13" s="200" t="s">
        <v>133</v>
      </c>
      <c r="E13" s="204" t="s">
        <v>158</v>
      </c>
      <c r="F13" s="211">
        <v>0</v>
      </c>
      <c r="G13" s="207"/>
      <c r="H13" s="210">
        <v>0</v>
      </c>
      <c r="I13" s="210"/>
      <c r="J13" s="210"/>
      <c r="K13" s="210"/>
    </row>
    <row r="14" spans="1:13" s="80" customFormat="1" ht="15.6" customHeight="1" x14ac:dyDescent="0.3">
      <c r="A14" s="258"/>
      <c r="B14" s="204" t="s">
        <v>156</v>
      </c>
      <c r="C14" s="204"/>
      <c r="D14" s="200" t="s">
        <v>133</v>
      </c>
      <c r="E14" s="204" t="s">
        <v>158</v>
      </c>
      <c r="F14" s="211">
        <v>0</v>
      </c>
      <c r="G14" s="207"/>
      <c r="H14" s="210">
        <v>0</v>
      </c>
      <c r="I14" s="210"/>
      <c r="J14" s="210"/>
      <c r="K14" s="210"/>
    </row>
    <row r="15" spans="1:13" s="80" customFormat="1" ht="15.6" customHeight="1" x14ac:dyDescent="0.3">
      <c r="A15" s="258"/>
      <c r="B15" s="204" t="s">
        <v>138</v>
      </c>
      <c r="C15" s="204"/>
      <c r="D15" s="200">
        <v>1102</v>
      </c>
      <c r="E15" s="204" t="s">
        <v>119</v>
      </c>
      <c r="F15" s="211">
        <v>0</v>
      </c>
      <c r="G15" s="207"/>
      <c r="H15" s="210">
        <v>0</v>
      </c>
      <c r="I15" s="210"/>
      <c r="J15" s="210"/>
      <c r="K15" s="210"/>
    </row>
    <row r="16" spans="1:13" s="80" customFormat="1" ht="15.6" customHeight="1" x14ac:dyDescent="0.3">
      <c r="A16" s="258"/>
      <c r="B16" s="204" t="s">
        <v>138</v>
      </c>
      <c r="C16" s="204"/>
      <c r="D16" s="200">
        <v>1103</v>
      </c>
      <c r="E16" s="204" t="s">
        <v>119</v>
      </c>
      <c r="F16" s="211">
        <v>0</v>
      </c>
      <c r="G16" s="207"/>
      <c r="H16" s="210">
        <v>0</v>
      </c>
      <c r="I16" s="210"/>
      <c r="J16" s="210"/>
      <c r="K16" s="210"/>
    </row>
    <row r="17" spans="1:13" s="80" customFormat="1" ht="15" customHeight="1" x14ac:dyDescent="0.25">
      <c r="A17" s="261" t="s">
        <v>15</v>
      </c>
      <c r="B17" s="204"/>
      <c r="C17" s="205"/>
      <c r="D17" s="200"/>
      <c r="E17" s="205"/>
      <c r="F17" s="211">
        <v>0</v>
      </c>
      <c r="G17" s="204"/>
      <c r="H17" s="393">
        <f>H18+H20+H26+H28</f>
        <v>60136189.890000001</v>
      </c>
      <c r="I17" s="393">
        <f>I18+I20+I26+I28</f>
        <v>63787961.659999996</v>
      </c>
      <c r="J17" s="393">
        <f t="shared" ref="J17" si="0">J18+J20+J26+J28</f>
        <v>63787961.659999996</v>
      </c>
      <c r="K17" s="208">
        <f>K18+K20</f>
        <v>0</v>
      </c>
    </row>
    <row r="18" spans="1:13" s="80" customFormat="1" ht="27.6" customHeight="1" x14ac:dyDescent="0.25">
      <c r="A18" s="260" t="s">
        <v>283</v>
      </c>
      <c r="B18" s="204"/>
      <c r="C18" s="204"/>
      <c r="D18" s="200"/>
      <c r="E18" s="204"/>
      <c r="F18" s="202" t="s">
        <v>17</v>
      </c>
      <c r="G18" s="204"/>
      <c r="H18" s="208">
        <f>H19</f>
        <v>370000</v>
      </c>
      <c r="I18" s="208">
        <f>I19</f>
        <v>370000</v>
      </c>
      <c r="J18" s="208">
        <f t="shared" ref="J18" si="1">J19</f>
        <v>370000</v>
      </c>
      <c r="K18" s="210"/>
    </row>
    <row r="19" spans="1:13" s="80" customFormat="1" ht="15.75" customHeight="1" x14ac:dyDescent="0.25">
      <c r="A19" s="259" t="s">
        <v>212</v>
      </c>
      <c r="B19" s="204" t="s">
        <v>155</v>
      </c>
      <c r="C19" s="204"/>
      <c r="D19" s="200" t="s">
        <v>133</v>
      </c>
      <c r="E19" s="204" t="s">
        <v>158</v>
      </c>
      <c r="F19" s="202" t="s">
        <v>161</v>
      </c>
      <c r="G19" s="204"/>
      <c r="H19" s="210">
        <v>370000</v>
      </c>
      <c r="I19" s="210">
        <v>370000</v>
      </c>
      <c r="J19" s="210">
        <f>I19</f>
        <v>370000</v>
      </c>
      <c r="K19" s="210"/>
    </row>
    <row r="20" spans="1:13" s="209" customFormat="1" ht="32.450000000000003" customHeight="1" x14ac:dyDescent="0.25">
      <c r="A20" s="258" t="s">
        <v>167</v>
      </c>
      <c r="B20" s="204"/>
      <c r="C20" s="205"/>
      <c r="D20" s="200"/>
      <c r="E20" s="205"/>
      <c r="F20" s="206" t="s">
        <v>19</v>
      </c>
      <c r="G20" s="204"/>
      <c r="H20" s="208">
        <f>H21+H22+H23+H24+H25</f>
        <v>57377845.920000002</v>
      </c>
      <c r="I20" s="208">
        <f t="shared" ref="I20" si="2">I21+I22+I23+I24+I25</f>
        <v>57377845.920000002</v>
      </c>
      <c r="J20" s="208">
        <f t="shared" ref="J20:J35" si="3">I20</f>
        <v>57377845.920000002</v>
      </c>
      <c r="K20" s="208">
        <f>SUM(K23:K25)</f>
        <v>0</v>
      </c>
    </row>
    <row r="21" spans="1:13" s="209" customFormat="1" ht="52.15" customHeight="1" x14ac:dyDescent="0.25">
      <c r="A21" s="276" t="s">
        <v>166</v>
      </c>
      <c r="B21" s="204" t="s">
        <v>138</v>
      </c>
      <c r="C21" s="212" t="s">
        <v>139</v>
      </c>
      <c r="D21" s="200" t="s">
        <v>133</v>
      </c>
      <c r="E21" s="204" t="s">
        <v>119</v>
      </c>
      <c r="F21" s="202" t="s">
        <v>249</v>
      </c>
      <c r="G21" s="204"/>
      <c r="H21" s="213">
        <v>32444645.25</v>
      </c>
      <c r="I21" s="213">
        <v>32444645.25</v>
      </c>
      <c r="J21" s="210">
        <f t="shared" si="3"/>
        <v>32444645.25</v>
      </c>
      <c r="K21" s="208"/>
    </row>
    <row r="22" spans="1:13" s="209" customFormat="1" ht="48.6" customHeight="1" x14ac:dyDescent="0.25">
      <c r="A22" s="259" t="s">
        <v>166</v>
      </c>
      <c r="B22" s="204" t="s">
        <v>138</v>
      </c>
      <c r="C22" s="212" t="s">
        <v>139</v>
      </c>
      <c r="D22" s="200">
        <v>1103</v>
      </c>
      <c r="E22" s="204" t="s">
        <v>119</v>
      </c>
      <c r="F22" s="202" t="s">
        <v>249</v>
      </c>
      <c r="G22" s="204"/>
      <c r="H22" s="213">
        <v>19203200.670000002</v>
      </c>
      <c r="I22" s="300">
        <v>19203200.670000002</v>
      </c>
      <c r="J22" s="210">
        <f>I22</f>
        <v>19203200.670000002</v>
      </c>
      <c r="K22" s="214"/>
    </row>
    <row r="23" spans="1:13" s="80" customFormat="1" ht="17.25" customHeight="1" x14ac:dyDescent="0.25">
      <c r="A23" s="259" t="s">
        <v>162</v>
      </c>
      <c r="B23" s="204" t="s">
        <v>156</v>
      </c>
      <c r="C23" s="212" t="s">
        <v>139</v>
      </c>
      <c r="D23" s="200" t="s">
        <v>133</v>
      </c>
      <c r="E23" s="204" t="s">
        <v>158</v>
      </c>
      <c r="F23" s="211">
        <v>131</v>
      </c>
      <c r="G23" s="204"/>
      <c r="H23" s="213">
        <v>3800000</v>
      </c>
      <c r="I23" s="221">
        <v>3800000</v>
      </c>
      <c r="J23" s="210">
        <f t="shared" si="3"/>
        <v>3800000</v>
      </c>
      <c r="K23" s="215"/>
    </row>
    <row r="24" spans="1:13" s="80" customFormat="1" ht="14.25" customHeight="1" x14ac:dyDescent="0.25">
      <c r="A24" s="259" t="s">
        <v>162</v>
      </c>
      <c r="B24" s="204" t="s">
        <v>156</v>
      </c>
      <c r="C24" s="212" t="s">
        <v>139</v>
      </c>
      <c r="D24" s="200" t="s">
        <v>153</v>
      </c>
      <c r="E24" s="204" t="s">
        <v>158</v>
      </c>
      <c r="F24" s="211">
        <v>131</v>
      </c>
      <c r="G24" s="204"/>
      <c r="H24" s="213">
        <v>1807000</v>
      </c>
      <c r="I24" s="221">
        <v>1807000</v>
      </c>
      <c r="J24" s="380">
        <f t="shared" si="3"/>
        <v>1807000</v>
      </c>
      <c r="K24" s="215"/>
    </row>
    <row r="25" spans="1:13" s="80" customFormat="1" ht="15" customHeight="1" x14ac:dyDescent="0.25">
      <c r="A25" s="259" t="s">
        <v>164</v>
      </c>
      <c r="B25" s="204" t="s">
        <v>156</v>
      </c>
      <c r="C25" s="212" t="s">
        <v>139</v>
      </c>
      <c r="D25" s="200" t="s">
        <v>133</v>
      </c>
      <c r="E25" s="204" t="s">
        <v>158</v>
      </c>
      <c r="F25" s="216" t="s">
        <v>163</v>
      </c>
      <c r="G25" s="204"/>
      <c r="H25" s="210">
        <v>123000</v>
      </c>
      <c r="I25" s="250">
        <v>123000</v>
      </c>
      <c r="J25" s="210">
        <f>I25</f>
        <v>123000</v>
      </c>
      <c r="K25" s="215"/>
    </row>
    <row r="26" spans="1:13" s="80" customFormat="1" ht="17.25" customHeight="1" x14ac:dyDescent="0.25">
      <c r="A26" s="259" t="s">
        <v>264</v>
      </c>
      <c r="B26" s="204" t="s">
        <v>138</v>
      </c>
      <c r="C26" s="212" t="s">
        <v>139</v>
      </c>
      <c r="D26" s="200">
        <v>1102</v>
      </c>
      <c r="E26" s="204" t="s">
        <v>119</v>
      </c>
      <c r="F26" s="220">
        <v>510</v>
      </c>
      <c r="G26" s="204"/>
      <c r="H26" s="210">
        <v>43383.29</v>
      </c>
      <c r="I26" s="234">
        <v>0</v>
      </c>
      <c r="J26" s="210">
        <f t="shared" si="3"/>
        <v>0</v>
      </c>
      <c r="K26" s="215"/>
    </row>
    <row r="27" spans="1:13" s="80" customFormat="1" ht="17.25" customHeight="1" x14ac:dyDescent="0.25">
      <c r="A27" s="259" t="s">
        <v>265</v>
      </c>
      <c r="B27" s="204" t="s">
        <v>138</v>
      </c>
      <c r="C27" s="212" t="s">
        <v>139</v>
      </c>
      <c r="D27" s="200">
        <v>0</v>
      </c>
      <c r="E27" s="204" t="s">
        <v>119</v>
      </c>
      <c r="F27" s="220">
        <v>610</v>
      </c>
      <c r="G27" s="204"/>
      <c r="H27" s="221">
        <v>0</v>
      </c>
      <c r="I27" s="234">
        <v>0</v>
      </c>
      <c r="J27" s="210">
        <f>I27</f>
        <v>0</v>
      </c>
      <c r="K27" s="215"/>
    </row>
    <row r="28" spans="1:13" s="209" customFormat="1" ht="15.75" customHeight="1" x14ac:dyDescent="0.25">
      <c r="A28" s="262" t="s">
        <v>168</v>
      </c>
      <c r="B28" s="204"/>
      <c r="C28" s="205"/>
      <c r="D28" s="218"/>
      <c r="E28" s="205" t="s">
        <v>120</v>
      </c>
      <c r="F28" s="222" t="s">
        <v>20</v>
      </c>
      <c r="G28" s="204"/>
      <c r="H28" s="208">
        <f>H29+H30+H34+H35+H37+H39+H31+H38</f>
        <v>2344960.6800000002</v>
      </c>
      <c r="I28" s="208">
        <f>I29+I30+I31+I32+I33+I34+I35+I36+I37+I38</f>
        <v>6040115.7400000002</v>
      </c>
      <c r="J28" s="208">
        <f t="shared" si="3"/>
        <v>6040115.7400000002</v>
      </c>
      <c r="K28" s="214"/>
      <c r="L28" s="365"/>
      <c r="M28" s="365"/>
    </row>
    <row r="29" spans="1:13" s="80" customFormat="1" ht="70.150000000000006" customHeight="1" x14ac:dyDescent="0.25">
      <c r="A29" s="259" t="s">
        <v>347</v>
      </c>
      <c r="B29" s="204" t="s">
        <v>152</v>
      </c>
      <c r="C29" s="253" t="s">
        <v>139</v>
      </c>
      <c r="D29" s="200" t="s">
        <v>133</v>
      </c>
      <c r="E29" s="204" t="s">
        <v>120</v>
      </c>
      <c r="F29" s="202" t="s">
        <v>165</v>
      </c>
      <c r="G29" s="204"/>
      <c r="H29" s="221">
        <v>1407000</v>
      </c>
      <c r="I29" s="221">
        <v>3677000</v>
      </c>
      <c r="J29" s="210">
        <f t="shared" si="3"/>
        <v>3677000</v>
      </c>
      <c r="K29" s="215"/>
      <c r="L29" s="366" t="s">
        <v>391</v>
      </c>
      <c r="M29" s="366" t="s">
        <v>370</v>
      </c>
    </row>
    <row r="30" spans="1:13" s="80" customFormat="1" ht="64.900000000000006" customHeight="1" x14ac:dyDescent="0.25">
      <c r="A30" s="259" t="s">
        <v>360</v>
      </c>
      <c r="B30" s="204" t="s">
        <v>152</v>
      </c>
      <c r="C30" s="204" t="s">
        <v>306</v>
      </c>
      <c r="D30" s="223">
        <v>1102</v>
      </c>
      <c r="E30" s="204" t="s">
        <v>120</v>
      </c>
      <c r="F30" s="202" t="s">
        <v>165</v>
      </c>
      <c r="G30" s="204"/>
      <c r="H30" s="221">
        <v>414243.34</v>
      </c>
      <c r="I30" s="226">
        <v>621365</v>
      </c>
      <c r="J30" s="210">
        <f t="shared" si="3"/>
        <v>621365</v>
      </c>
      <c r="K30" s="215"/>
      <c r="L30" s="366" t="s">
        <v>371</v>
      </c>
      <c r="M30" s="366" t="s">
        <v>372</v>
      </c>
    </row>
    <row r="31" spans="1:13" s="80" customFormat="1" ht="64.900000000000006" customHeight="1" x14ac:dyDescent="0.25">
      <c r="A31" s="259" t="s">
        <v>361</v>
      </c>
      <c r="B31" s="204" t="s">
        <v>152</v>
      </c>
      <c r="C31" s="253" t="s">
        <v>139</v>
      </c>
      <c r="D31" s="223">
        <v>1102</v>
      </c>
      <c r="E31" s="204" t="s">
        <v>120</v>
      </c>
      <c r="F31" s="202" t="s">
        <v>165</v>
      </c>
      <c r="G31" s="204"/>
      <c r="H31" s="221">
        <v>11743.34</v>
      </c>
      <c r="I31" s="226">
        <v>0</v>
      </c>
      <c r="J31" s="210">
        <f>I31</f>
        <v>0</v>
      </c>
      <c r="K31" s="215"/>
      <c r="L31" s="366" t="s">
        <v>371</v>
      </c>
      <c r="M31" s="366" t="s">
        <v>370</v>
      </c>
    </row>
    <row r="32" spans="1:13" s="80" customFormat="1" ht="64.900000000000006" customHeight="1" x14ac:dyDescent="0.25">
      <c r="A32" s="259" t="s">
        <v>392</v>
      </c>
      <c r="B32" s="204" t="s">
        <v>152</v>
      </c>
      <c r="C32" s="391" t="s">
        <v>307</v>
      </c>
      <c r="D32" s="223">
        <v>1102</v>
      </c>
      <c r="E32" s="204" t="s">
        <v>120</v>
      </c>
      <c r="F32" s="202" t="s">
        <v>165</v>
      </c>
      <c r="G32" s="204"/>
      <c r="H32" s="221">
        <v>0</v>
      </c>
      <c r="I32" s="226">
        <v>621366.66</v>
      </c>
      <c r="J32" s="210">
        <v>621366.66</v>
      </c>
      <c r="K32" s="215"/>
      <c r="L32" s="366" t="s">
        <v>393</v>
      </c>
      <c r="M32" s="366" t="s">
        <v>372</v>
      </c>
    </row>
    <row r="33" spans="1:13" s="80" customFormat="1" ht="64.900000000000006" customHeight="1" x14ac:dyDescent="0.25">
      <c r="A33" s="259" t="s">
        <v>394</v>
      </c>
      <c r="B33" s="204" t="s">
        <v>152</v>
      </c>
      <c r="C33" s="253" t="s">
        <v>139</v>
      </c>
      <c r="D33" s="223">
        <v>1102</v>
      </c>
      <c r="E33" s="204" t="s">
        <v>120</v>
      </c>
      <c r="F33" s="202" t="s">
        <v>165</v>
      </c>
      <c r="G33" s="204"/>
      <c r="H33" s="221">
        <v>0</v>
      </c>
      <c r="I33" s="226">
        <v>5000</v>
      </c>
      <c r="J33" s="210">
        <v>5000</v>
      </c>
      <c r="K33" s="215"/>
      <c r="L33" s="366" t="s">
        <v>395</v>
      </c>
      <c r="M33" s="366" t="s">
        <v>370</v>
      </c>
    </row>
    <row r="34" spans="1:13" s="80" customFormat="1" ht="73.900000000000006" customHeight="1" x14ac:dyDescent="0.25">
      <c r="A34" s="259" t="s">
        <v>362</v>
      </c>
      <c r="B34" s="204" t="s">
        <v>152</v>
      </c>
      <c r="C34" s="212" t="s">
        <v>139</v>
      </c>
      <c r="D34" s="200">
        <v>1103</v>
      </c>
      <c r="E34" s="204" t="s">
        <v>120</v>
      </c>
      <c r="F34" s="202" t="s">
        <v>165</v>
      </c>
      <c r="G34" s="204"/>
      <c r="H34" s="221">
        <v>2079</v>
      </c>
      <c r="I34" s="248">
        <v>2079</v>
      </c>
      <c r="J34" s="210">
        <f t="shared" si="3"/>
        <v>2079</v>
      </c>
      <c r="K34" s="215"/>
      <c r="L34" s="366" t="s">
        <v>373</v>
      </c>
      <c r="M34" s="366" t="s">
        <v>370</v>
      </c>
    </row>
    <row r="35" spans="1:13" s="80" customFormat="1" ht="64.150000000000006" customHeight="1" x14ac:dyDescent="0.25">
      <c r="A35" s="259" t="s">
        <v>396</v>
      </c>
      <c r="B35" s="204" t="s">
        <v>152</v>
      </c>
      <c r="C35" s="253" t="s">
        <v>297</v>
      </c>
      <c r="D35" s="200">
        <v>1103</v>
      </c>
      <c r="E35" s="204" t="s">
        <v>120</v>
      </c>
      <c r="F35" s="202" t="s">
        <v>165</v>
      </c>
      <c r="G35" s="204"/>
      <c r="H35" s="221">
        <v>149926.79999999999</v>
      </c>
      <c r="I35" s="250">
        <v>330188.68</v>
      </c>
      <c r="J35" s="210">
        <f t="shared" si="3"/>
        <v>330188.68</v>
      </c>
      <c r="K35" s="215"/>
      <c r="L35" s="366" t="s">
        <v>373</v>
      </c>
      <c r="M35" s="366" t="s">
        <v>372</v>
      </c>
    </row>
    <row r="36" spans="1:13" s="80" customFormat="1" ht="64.150000000000006" customHeight="1" x14ac:dyDescent="0.25">
      <c r="A36" s="259" t="s">
        <v>397</v>
      </c>
      <c r="B36" s="204" t="s">
        <v>152</v>
      </c>
      <c r="C36" s="253" t="s">
        <v>400</v>
      </c>
      <c r="D36" s="200">
        <v>1103</v>
      </c>
      <c r="E36" s="204" t="s">
        <v>120</v>
      </c>
      <c r="F36" s="398">
        <v>152</v>
      </c>
      <c r="G36" s="204"/>
      <c r="H36" s="221">
        <v>0</v>
      </c>
      <c r="I36" s="250">
        <v>450000</v>
      </c>
      <c r="J36" s="221">
        <v>450000</v>
      </c>
      <c r="K36" s="215"/>
      <c r="L36" s="366" t="s">
        <v>398</v>
      </c>
      <c r="M36" s="366" t="s">
        <v>372</v>
      </c>
    </row>
    <row r="37" spans="1:13" s="80" customFormat="1" ht="70.150000000000006" customHeight="1" x14ac:dyDescent="0.25">
      <c r="A37" s="259" t="s">
        <v>386</v>
      </c>
      <c r="B37" s="204" t="s">
        <v>152</v>
      </c>
      <c r="C37" s="391" t="s">
        <v>401</v>
      </c>
      <c r="D37" s="223">
        <v>1102</v>
      </c>
      <c r="E37" s="204" t="s">
        <v>120</v>
      </c>
      <c r="F37" s="202" t="s">
        <v>165</v>
      </c>
      <c r="G37" s="204"/>
      <c r="H37" s="221">
        <v>333116.40000000002</v>
      </c>
      <c r="I37" s="250">
        <v>333116.40000000002</v>
      </c>
      <c r="J37" s="250">
        <v>333116.40000000002</v>
      </c>
      <c r="K37" s="215"/>
      <c r="L37" s="366" t="s">
        <v>387</v>
      </c>
      <c r="M37" s="366" t="s">
        <v>372</v>
      </c>
    </row>
    <row r="38" spans="1:13" s="80" customFormat="1" ht="70.150000000000006" customHeight="1" x14ac:dyDescent="0.25">
      <c r="A38" s="259" t="s">
        <v>388</v>
      </c>
      <c r="B38" s="204" t="s">
        <v>152</v>
      </c>
      <c r="C38" s="253" t="s">
        <v>139</v>
      </c>
      <c r="D38" s="223">
        <v>1102</v>
      </c>
      <c r="E38" s="204" t="s">
        <v>120</v>
      </c>
      <c r="F38" s="202" t="s">
        <v>165</v>
      </c>
      <c r="G38" s="204"/>
      <c r="H38" s="221">
        <v>1497.8</v>
      </c>
      <c r="I38" s="250">
        <v>0</v>
      </c>
      <c r="J38" s="250">
        <v>0</v>
      </c>
      <c r="K38" s="215"/>
      <c r="L38" s="366" t="s">
        <v>387</v>
      </c>
      <c r="M38" s="366" t="s">
        <v>370</v>
      </c>
    </row>
    <row r="39" spans="1:13" s="80" customFormat="1" ht="54.6" customHeight="1" x14ac:dyDescent="0.25">
      <c r="A39" s="259" t="s">
        <v>421</v>
      </c>
      <c r="B39" s="204" t="s">
        <v>152</v>
      </c>
      <c r="C39" s="253" t="s">
        <v>139</v>
      </c>
      <c r="D39" s="223">
        <v>1102</v>
      </c>
      <c r="E39" s="204" t="s">
        <v>120</v>
      </c>
      <c r="F39" s="202" t="s">
        <v>165</v>
      </c>
      <c r="G39" s="204"/>
      <c r="H39" s="221">
        <v>25354</v>
      </c>
      <c r="I39" s="250"/>
      <c r="J39" s="250"/>
      <c r="K39" s="215"/>
      <c r="L39" s="366" t="s">
        <v>422</v>
      </c>
      <c r="M39" s="366" t="s">
        <v>370</v>
      </c>
    </row>
    <row r="40" spans="1:13" s="209" customFormat="1" ht="17.25" customHeight="1" x14ac:dyDescent="0.25">
      <c r="A40" s="280" t="s">
        <v>21</v>
      </c>
      <c r="B40" s="238"/>
      <c r="C40" s="238"/>
      <c r="D40" s="281"/>
      <c r="E40" s="238"/>
      <c r="F40" s="282">
        <v>0</v>
      </c>
      <c r="G40" s="238"/>
      <c r="H40" s="283">
        <f>H42+H57+H65+H78</f>
        <v>60350418.979999997</v>
      </c>
      <c r="I40" s="283">
        <f t="shared" ref="I40:J40" si="4">I42+I57+I65+I78</f>
        <v>63787961.659999996</v>
      </c>
      <c r="J40" s="283">
        <f t="shared" si="4"/>
        <v>63787961.659999996</v>
      </c>
      <c r="K40" s="283"/>
    </row>
    <row r="41" spans="1:13" s="80" customFormat="1" ht="15.6" customHeight="1" x14ac:dyDescent="0.25">
      <c r="A41" s="263" t="s">
        <v>160</v>
      </c>
      <c r="B41" s="224"/>
      <c r="C41" s="224"/>
      <c r="D41" s="225"/>
      <c r="E41" s="224"/>
      <c r="F41" s="220">
        <v>0</v>
      </c>
      <c r="G41" s="204"/>
      <c r="H41" s="226"/>
      <c r="I41" s="251"/>
      <c r="J41" s="251"/>
      <c r="K41" s="227" t="s">
        <v>18</v>
      </c>
    </row>
    <row r="42" spans="1:13" s="80" customFormat="1" ht="15.6" customHeight="1" x14ac:dyDescent="0.25">
      <c r="A42" s="264" t="s">
        <v>177</v>
      </c>
      <c r="B42" s="228"/>
      <c r="C42" s="228"/>
      <c r="D42" s="229"/>
      <c r="E42" s="228"/>
      <c r="F42" s="230">
        <v>0</v>
      </c>
      <c r="G42" s="231"/>
      <c r="H42" s="232">
        <f>H43+H44+H45+H46+H47+H48+H49+H50+H53+H54+H55+H56+H51+H52</f>
        <v>33242791.100000001</v>
      </c>
      <c r="I42" s="232">
        <f t="shared" ref="I42:J42" si="5">I43+I44+I45+I46+I47+I48+I49+I50+I53+I54+I55+I56</f>
        <v>33217437.100000001</v>
      </c>
      <c r="J42" s="232">
        <f t="shared" si="5"/>
        <v>33217437.100000001</v>
      </c>
      <c r="K42" s="233"/>
    </row>
    <row r="43" spans="1:13" s="80" customFormat="1" ht="21" customHeight="1" x14ac:dyDescent="0.25">
      <c r="A43" s="265" t="s">
        <v>169</v>
      </c>
      <c r="B43" s="204" t="s">
        <v>138</v>
      </c>
      <c r="C43" s="212" t="s">
        <v>140</v>
      </c>
      <c r="D43" s="225">
        <v>1102</v>
      </c>
      <c r="E43" s="224">
        <v>4</v>
      </c>
      <c r="F43" s="220">
        <v>211</v>
      </c>
      <c r="G43" s="204" t="s">
        <v>108</v>
      </c>
      <c r="H43" s="234">
        <v>13061051.300000001</v>
      </c>
      <c r="I43" s="250">
        <v>13081051.300000001</v>
      </c>
      <c r="J43" s="250">
        <f>I43</f>
        <v>13081051.300000001</v>
      </c>
      <c r="K43" s="227"/>
    </row>
    <row r="44" spans="1:13" s="80" customFormat="1" ht="21" customHeight="1" x14ac:dyDescent="0.25">
      <c r="A44" s="265" t="s">
        <v>169</v>
      </c>
      <c r="B44" s="204" t="s">
        <v>138</v>
      </c>
      <c r="C44" s="212" t="s">
        <v>140</v>
      </c>
      <c r="D44" s="225">
        <v>1103</v>
      </c>
      <c r="E44" s="224">
        <v>4</v>
      </c>
      <c r="F44" s="220">
        <v>211</v>
      </c>
      <c r="G44" s="204" t="s">
        <v>108</v>
      </c>
      <c r="H44" s="226">
        <v>9114234.4399999995</v>
      </c>
      <c r="I44" s="248">
        <v>9117234.4399999995</v>
      </c>
      <c r="J44" s="210">
        <f>I44</f>
        <v>9117234.4399999995</v>
      </c>
      <c r="K44" s="214"/>
    </row>
    <row r="45" spans="1:13" s="80" customFormat="1" ht="21" customHeight="1" x14ac:dyDescent="0.25">
      <c r="A45" s="265" t="s">
        <v>169</v>
      </c>
      <c r="B45" s="204" t="s">
        <v>156</v>
      </c>
      <c r="C45" s="212" t="s">
        <v>140</v>
      </c>
      <c r="D45" s="225">
        <v>1102</v>
      </c>
      <c r="E45" s="224">
        <v>2</v>
      </c>
      <c r="F45" s="220">
        <v>211</v>
      </c>
      <c r="G45" s="204" t="s">
        <v>108</v>
      </c>
      <c r="H45" s="226">
        <v>2500000</v>
      </c>
      <c r="I45" s="234">
        <v>2500000</v>
      </c>
      <c r="J45" s="250">
        <f t="shared" ref="J45:J79" si="6">I45</f>
        <v>2500000</v>
      </c>
      <c r="K45" s="227"/>
    </row>
    <row r="46" spans="1:13" s="80" customFormat="1" ht="21" customHeight="1" x14ac:dyDescent="0.25">
      <c r="A46" s="265" t="s">
        <v>169</v>
      </c>
      <c r="B46" s="204" t="s">
        <v>156</v>
      </c>
      <c r="C46" s="212" t="s">
        <v>140</v>
      </c>
      <c r="D46" s="225">
        <v>1103</v>
      </c>
      <c r="E46" s="224">
        <v>2</v>
      </c>
      <c r="F46" s="220">
        <v>211</v>
      </c>
      <c r="G46" s="204" t="s">
        <v>108</v>
      </c>
      <c r="H46" s="226">
        <v>800000</v>
      </c>
      <c r="I46" s="234">
        <v>800000</v>
      </c>
      <c r="J46" s="378">
        <f t="shared" si="6"/>
        <v>800000</v>
      </c>
      <c r="K46" s="227"/>
    </row>
    <row r="47" spans="1:13" s="80" customFormat="1" ht="21" customHeight="1" x14ac:dyDescent="0.25">
      <c r="A47" s="265" t="s">
        <v>338</v>
      </c>
      <c r="B47" s="204" t="s">
        <v>138</v>
      </c>
      <c r="C47" s="212" t="s">
        <v>141</v>
      </c>
      <c r="D47" s="225">
        <v>1102</v>
      </c>
      <c r="E47" s="224">
        <v>4</v>
      </c>
      <c r="F47" s="220">
        <v>266</v>
      </c>
      <c r="G47" s="204" t="s">
        <v>339</v>
      </c>
      <c r="H47" s="226">
        <v>0</v>
      </c>
      <c r="I47" s="234"/>
      <c r="J47" s="250"/>
      <c r="K47" s="227"/>
    </row>
    <row r="48" spans="1:13" s="80" customFormat="1" ht="20.25" customHeight="1" x14ac:dyDescent="0.25">
      <c r="A48" s="265" t="s">
        <v>113</v>
      </c>
      <c r="B48" s="204" t="s">
        <v>138</v>
      </c>
      <c r="C48" s="212" t="s">
        <v>141</v>
      </c>
      <c r="D48" s="225">
        <v>1102</v>
      </c>
      <c r="E48" s="224">
        <v>4</v>
      </c>
      <c r="F48" s="220">
        <v>266</v>
      </c>
      <c r="G48" s="204" t="s">
        <v>108</v>
      </c>
      <c r="H48" s="234">
        <v>20000</v>
      </c>
      <c r="I48" s="234">
        <v>0</v>
      </c>
      <c r="J48" s="250">
        <f t="shared" si="6"/>
        <v>0</v>
      </c>
      <c r="K48" s="227"/>
    </row>
    <row r="49" spans="1:13" s="80" customFormat="1" ht="20.25" customHeight="1" x14ac:dyDescent="0.25">
      <c r="A49" s="265" t="s">
        <v>113</v>
      </c>
      <c r="B49" s="204" t="s">
        <v>156</v>
      </c>
      <c r="C49" s="212" t="s">
        <v>141</v>
      </c>
      <c r="D49" s="225">
        <v>1102</v>
      </c>
      <c r="E49" s="224">
        <v>2</v>
      </c>
      <c r="F49" s="220">
        <v>266</v>
      </c>
      <c r="G49" s="204" t="s">
        <v>108</v>
      </c>
      <c r="H49" s="234">
        <v>5000</v>
      </c>
      <c r="I49" s="234">
        <v>5000</v>
      </c>
      <c r="J49" s="250">
        <f t="shared" si="6"/>
        <v>5000</v>
      </c>
      <c r="K49" s="227"/>
    </row>
    <row r="50" spans="1:13" s="80" customFormat="1" ht="20.25" customHeight="1" x14ac:dyDescent="0.25">
      <c r="A50" s="265" t="s">
        <v>113</v>
      </c>
      <c r="B50" s="204" t="s">
        <v>138</v>
      </c>
      <c r="C50" s="212" t="s">
        <v>141</v>
      </c>
      <c r="D50" s="225">
        <v>1103</v>
      </c>
      <c r="E50" s="224">
        <v>4</v>
      </c>
      <c r="F50" s="220">
        <v>266</v>
      </c>
      <c r="G50" s="204" t="s">
        <v>108</v>
      </c>
      <c r="H50" s="226">
        <v>3000</v>
      </c>
      <c r="I50" s="234">
        <v>0</v>
      </c>
      <c r="J50" s="210">
        <f>I50</f>
        <v>0</v>
      </c>
      <c r="K50" s="214"/>
    </row>
    <row r="51" spans="1:13" s="80" customFormat="1" ht="20.25" customHeight="1" x14ac:dyDescent="0.25">
      <c r="A51" s="265" t="s">
        <v>169</v>
      </c>
      <c r="B51" s="204" t="s">
        <v>152</v>
      </c>
      <c r="C51" s="212" t="s">
        <v>140</v>
      </c>
      <c r="D51" s="225">
        <v>1102</v>
      </c>
      <c r="E51" s="224">
        <v>5</v>
      </c>
      <c r="F51" s="220">
        <v>211</v>
      </c>
      <c r="G51" s="204" t="s">
        <v>108</v>
      </c>
      <c r="H51" s="226">
        <v>19473.16</v>
      </c>
      <c r="I51" s="234"/>
      <c r="J51" s="210"/>
      <c r="K51" s="214"/>
      <c r="L51" s="80" t="s">
        <v>422</v>
      </c>
      <c r="M51" s="80" t="s">
        <v>370</v>
      </c>
    </row>
    <row r="52" spans="1:13" s="80" customFormat="1" ht="35.450000000000003" customHeight="1" x14ac:dyDescent="0.25">
      <c r="A52" s="265" t="s">
        <v>215</v>
      </c>
      <c r="B52" s="204" t="s">
        <v>152</v>
      </c>
      <c r="C52" s="212" t="s">
        <v>142</v>
      </c>
      <c r="D52" s="225">
        <v>1102</v>
      </c>
      <c r="E52" s="224">
        <v>5</v>
      </c>
      <c r="F52" s="220">
        <v>213</v>
      </c>
      <c r="G52" s="204" t="s">
        <v>109</v>
      </c>
      <c r="H52" s="226">
        <v>5880.84</v>
      </c>
      <c r="I52" s="234"/>
      <c r="J52" s="210"/>
      <c r="K52" s="214"/>
      <c r="L52" s="80" t="s">
        <v>422</v>
      </c>
      <c r="M52" s="80" t="s">
        <v>370</v>
      </c>
    </row>
    <row r="53" spans="1:13" s="80" customFormat="1" ht="34.15" customHeight="1" x14ac:dyDescent="0.25">
      <c r="A53" s="265" t="s">
        <v>215</v>
      </c>
      <c r="B53" s="204" t="s">
        <v>138</v>
      </c>
      <c r="C53" s="212" t="s">
        <v>142</v>
      </c>
      <c r="D53" s="225">
        <v>1102</v>
      </c>
      <c r="E53" s="224">
        <v>4</v>
      </c>
      <c r="F53" s="220">
        <v>213</v>
      </c>
      <c r="G53" s="204" t="s">
        <v>109</v>
      </c>
      <c r="H53" s="234">
        <v>3952259.27</v>
      </c>
      <c r="I53" s="234">
        <v>3952259.27</v>
      </c>
      <c r="J53" s="250">
        <f t="shared" si="6"/>
        <v>3952259.27</v>
      </c>
      <c r="K53" s="227" t="s">
        <v>18</v>
      </c>
    </row>
    <row r="54" spans="1:13" s="80" customFormat="1" ht="34.15" customHeight="1" x14ac:dyDescent="0.25">
      <c r="A54" s="265" t="s">
        <v>215</v>
      </c>
      <c r="B54" s="204" t="s">
        <v>138</v>
      </c>
      <c r="C54" s="212" t="s">
        <v>142</v>
      </c>
      <c r="D54" s="225">
        <v>1103</v>
      </c>
      <c r="E54" s="224">
        <v>4</v>
      </c>
      <c r="F54" s="220">
        <v>213</v>
      </c>
      <c r="G54" s="204" t="s">
        <v>109</v>
      </c>
      <c r="H54" s="226">
        <v>2765292.09</v>
      </c>
      <c r="I54" s="234">
        <v>2765292.09</v>
      </c>
      <c r="J54" s="210">
        <f>I54</f>
        <v>2765292.09</v>
      </c>
      <c r="K54" s="214"/>
    </row>
    <row r="55" spans="1:13" s="80" customFormat="1" ht="34.15" customHeight="1" x14ac:dyDescent="0.25">
      <c r="A55" s="265" t="s">
        <v>215</v>
      </c>
      <c r="B55" s="204" t="s">
        <v>156</v>
      </c>
      <c r="C55" s="212" t="s">
        <v>142</v>
      </c>
      <c r="D55" s="225">
        <v>1102</v>
      </c>
      <c r="E55" s="224">
        <v>2</v>
      </c>
      <c r="F55" s="220">
        <v>213</v>
      </c>
      <c r="G55" s="204" t="s">
        <v>109</v>
      </c>
      <c r="H55" s="226">
        <v>755000</v>
      </c>
      <c r="I55" s="234">
        <v>755000</v>
      </c>
      <c r="J55" s="250">
        <f t="shared" si="6"/>
        <v>755000</v>
      </c>
      <c r="K55" s="227"/>
    </row>
    <row r="56" spans="1:13" s="80" customFormat="1" ht="34.15" customHeight="1" x14ac:dyDescent="0.25">
      <c r="A56" s="265" t="s">
        <v>215</v>
      </c>
      <c r="B56" s="204" t="s">
        <v>156</v>
      </c>
      <c r="C56" s="212" t="s">
        <v>142</v>
      </c>
      <c r="D56" s="225">
        <v>1103</v>
      </c>
      <c r="E56" s="224">
        <v>2</v>
      </c>
      <c r="F56" s="220">
        <v>213</v>
      </c>
      <c r="G56" s="204" t="s">
        <v>109</v>
      </c>
      <c r="H56" s="226">
        <v>241600</v>
      </c>
      <c r="I56" s="234">
        <v>241600</v>
      </c>
      <c r="J56" s="378">
        <f t="shared" si="6"/>
        <v>241600</v>
      </c>
      <c r="K56" s="227"/>
    </row>
    <row r="57" spans="1:13" s="209" customFormat="1" ht="25.5" customHeight="1" x14ac:dyDescent="0.25">
      <c r="A57" s="264" t="s">
        <v>175</v>
      </c>
      <c r="B57" s="235"/>
      <c r="C57" s="235"/>
      <c r="D57" s="236"/>
      <c r="E57" s="235"/>
      <c r="F57" s="237">
        <v>290</v>
      </c>
      <c r="G57" s="238"/>
      <c r="H57" s="232">
        <f>H58+H59+H60+H61+H62+H63+H64</f>
        <v>938336.15</v>
      </c>
      <c r="I57" s="232">
        <f t="shared" ref="I57:J57" si="7">I58+I59+I60+I61+I62+I63+I64</f>
        <v>938336.15</v>
      </c>
      <c r="J57" s="232">
        <f t="shared" si="7"/>
        <v>938336.15</v>
      </c>
      <c r="K57" s="239" t="s">
        <v>18</v>
      </c>
    </row>
    <row r="58" spans="1:13" s="80" customFormat="1" ht="27" customHeight="1" x14ac:dyDescent="0.25">
      <c r="A58" s="265" t="s">
        <v>22</v>
      </c>
      <c r="B58" s="204" t="s">
        <v>138</v>
      </c>
      <c r="C58" s="212" t="s">
        <v>148</v>
      </c>
      <c r="D58" s="225">
        <v>1102</v>
      </c>
      <c r="E58" s="224">
        <v>4</v>
      </c>
      <c r="F58" s="220">
        <v>291</v>
      </c>
      <c r="G58" s="204" t="s">
        <v>112</v>
      </c>
      <c r="H58" s="234">
        <v>691447.45</v>
      </c>
      <c r="I58" s="234">
        <v>691447.45</v>
      </c>
      <c r="J58" s="250">
        <f t="shared" si="6"/>
        <v>691447.45</v>
      </c>
      <c r="K58" s="227" t="s">
        <v>18</v>
      </c>
    </row>
    <row r="59" spans="1:13" s="80" customFormat="1" ht="27" customHeight="1" x14ac:dyDescent="0.25">
      <c r="A59" s="265" t="s">
        <v>178</v>
      </c>
      <c r="B59" s="204" t="s">
        <v>138</v>
      </c>
      <c r="C59" s="212" t="s">
        <v>148</v>
      </c>
      <c r="D59" s="225">
        <v>1103</v>
      </c>
      <c r="E59" s="224">
        <v>4</v>
      </c>
      <c r="F59" s="220">
        <v>291</v>
      </c>
      <c r="G59" s="204" t="s">
        <v>112</v>
      </c>
      <c r="H59" s="226">
        <v>246888.7</v>
      </c>
      <c r="I59" s="226">
        <v>246888.7</v>
      </c>
      <c r="J59" s="210">
        <f>I59</f>
        <v>246888.7</v>
      </c>
      <c r="K59" s="214"/>
    </row>
    <row r="60" spans="1:13" s="80" customFormat="1" ht="33" customHeight="1" x14ac:dyDescent="0.25">
      <c r="A60" s="265" t="s">
        <v>170</v>
      </c>
      <c r="B60" s="204" t="s">
        <v>156</v>
      </c>
      <c r="C60" s="212" t="s">
        <v>148</v>
      </c>
      <c r="D60" s="225">
        <v>1102</v>
      </c>
      <c r="E60" s="224">
        <v>2</v>
      </c>
      <c r="F60" s="220">
        <v>291</v>
      </c>
      <c r="G60" s="240">
        <v>851</v>
      </c>
      <c r="H60" s="234">
        <v>0</v>
      </c>
      <c r="I60" s="234">
        <v>0</v>
      </c>
      <c r="J60" s="250">
        <f t="shared" si="6"/>
        <v>0</v>
      </c>
      <c r="K60" s="227" t="s">
        <v>18</v>
      </c>
    </row>
    <row r="61" spans="1:13" s="80" customFormat="1" ht="21" customHeight="1" x14ac:dyDescent="0.25">
      <c r="A61" s="265" t="s">
        <v>174</v>
      </c>
      <c r="B61" s="204" t="s">
        <v>156</v>
      </c>
      <c r="C61" s="212" t="s">
        <v>148</v>
      </c>
      <c r="D61" s="225">
        <v>1102</v>
      </c>
      <c r="E61" s="224">
        <v>2</v>
      </c>
      <c r="F61" s="220">
        <v>291</v>
      </c>
      <c r="G61" s="240">
        <v>852</v>
      </c>
      <c r="H61" s="234">
        <v>0</v>
      </c>
      <c r="I61" s="234">
        <v>0</v>
      </c>
      <c r="J61" s="250">
        <f t="shared" si="6"/>
        <v>0</v>
      </c>
      <c r="K61" s="227"/>
    </row>
    <row r="62" spans="1:13" s="80" customFormat="1" ht="27" customHeight="1" x14ac:dyDescent="0.25">
      <c r="A62" s="265" t="s">
        <v>171</v>
      </c>
      <c r="B62" s="204" t="s">
        <v>156</v>
      </c>
      <c r="C62" s="212" t="s">
        <v>148</v>
      </c>
      <c r="D62" s="225">
        <v>1102</v>
      </c>
      <c r="E62" s="224">
        <v>2</v>
      </c>
      <c r="F62" s="220">
        <v>292</v>
      </c>
      <c r="G62" s="240">
        <v>853</v>
      </c>
      <c r="H62" s="234"/>
      <c r="I62" s="234">
        <v>0</v>
      </c>
      <c r="J62" s="250">
        <f t="shared" si="6"/>
        <v>0</v>
      </c>
      <c r="K62" s="227"/>
    </row>
    <row r="63" spans="1:13" s="80" customFormat="1" ht="27" customHeight="1" x14ac:dyDescent="0.25">
      <c r="A63" s="265" t="s">
        <v>172</v>
      </c>
      <c r="B63" s="204" t="s">
        <v>156</v>
      </c>
      <c r="C63" s="212" t="s">
        <v>148</v>
      </c>
      <c r="D63" s="225">
        <v>1102</v>
      </c>
      <c r="E63" s="224">
        <v>2</v>
      </c>
      <c r="F63" s="220">
        <v>295</v>
      </c>
      <c r="G63" s="240">
        <v>853</v>
      </c>
      <c r="H63" s="234">
        <v>0</v>
      </c>
      <c r="I63" s="234">
        <v>0</v>
      </c>
      <c r="J63" s="250">
        <f t="shared" si="6"/>
        <v>0</v>
      </c>
      <c r="K63" s="227"/>
    </row>
    <row r="64" spans="1:13" s="80" customFormat="1" ht="27" customHeight="1" x14ac:dyDescent="0.25">
      <c r="A64" s="265" t="s">
        <v>173</v>
      </c>
      <c r="B64" s="204" t="s">
        <v>156</v>
      </c>
      <c r="C64" s="212" t="s">
        <v>148</v>
      </c>
      <c r="D64" s="225">
        <v>1102</v>
      </c>
      <c r="E64" s="224">
        <v>2</v>
      </c>
      <c r="F64" s="220">
        <v>296</v>
      </c>
      <c r="G64" s="240">
        <v>853</v>
      </c>
      <c r="H64" s="234">
        <v>0</v>
      </c>
      <c r="I64" s="234">
        <v>0</v>
      </c>
      <c r="J64" s="250">
        <f t="shared" si="6"/>
        <v>0</v>
      </c>
      <c r="K64" s="227"/>
    </row>
    <row r="65" spans="1:13" s="209" customFormat="1" ht="28.9" customHeight="1" x14ac:dyDescent="0.25">
      <c r="A65" s="266" t="s">
        <v>186</v>
      </c>
      <c r="B65" s="238"/>
      <c r="C65" s="235"/>
      <c r="D65" s="236"/>
      <c r="E65" s="235"/>
      <c r="F65" s="237">
        <v>0</v>
      </c>
      <c r="G65" s="241"/>
      <c r="H65" s="232">
        <f>H66+H67+H71+H75</f>
        <v>607000</v>
      </c>
      <c r="I65" s="232">
        <f t="shared" ref="I65:J65" si="8">I66+I67+I71+I75</f>
        <v>2528524</v>
      </c>
      <c r="J65" s="232">
        <f t="shared" si="8"/>
        <v>2528524</v>
      </c>
      <c r="K65" s="232">
        <f t="shared" ref="K65" si="9">K66+K67+K75+K71</f>
        <v>0</v>
      </c>
    </row>
    <row r="66" spans="1:13" s="209" customFormat="1" ht="16.899999999999999" customHeight="1" x14ac:dyDescent="0.25">
      <c r="A66" s="265" t="s">
        <v>115</v>
      </c>
      <c r="B66" s="224" t="s">
        <v>156</v>
      </c>
      <c r="C66" s="212" t="s">
        <v>268</v>
      </c>
      <c r="D66" s="225" t="s">
        <v>153</v>
      </c>
      <c r="E66" s="240">
        <v>2</v>
      </c>
      <c r="F66" s="220">
        <v>212</v>
      </c>
      <c r="G66" s="240">
        <v>112</v>
      </c>
      <c r="H66" s="248">
        <v>0</v>
      </c>
      <c r="I66" s="251">
        <v>0</v>
      </c>
      <c r="J66" s="378">
        <f t="shared" si="6"/>
        <v>0</v>
      </c>
      <c r="K66" s="247"/>
    </row>
    <row r="67" spans="1:13" s="209" customFormat="1" ht="18" customHeight="1" x14ac:dyDescent="0.25">
      <c r="A67" s="267" t="s">
        <v>281</v>
      </c>
      <c r="B67" s="242"/>
      <c r="C67" s="217"/>
      <c r="D67" s="243"/>
      <c r="E67" s="244"/>
      <c r="F67" s="219">
        <v>226</v>
      </c>
      <c r="G67" s="244"/>
      <c r="H67" s="245">
        <f>H68+H69+H70</f>
        <v>100000</v>
      </c>
      <c r="I67" s="245">
        <f t="shared" ref="I67:J67" si="10">I68+I69+I70</f>
        <v>501024</v>
      </c>
      <c r="J67" s="245">
        <f t="shared" si="10"/>
        <v>501024</v>
      </c>
      <c r="K67" s="247"/>
    </row>
    <row r="68" spans="1:13" s="80" customFormat="1" ht="26.45" customHeight="1" x14ac:dyDescent="0.25">
      <c r="A68" s="265" t="s">
        <v>363</v>
      </c>
      <c r="B68" s="224" t="s">
        <v>152</v>
      </c>
      <c r="C68" s="253" t="s">
        <v>146</v>
      </c>
      <c r="D68" s="225" t="s">
        <v>133</v>
      </c>
      <c r="E68" s="240">
        <v>5</v>
      </c>
      <c r="F68" s="220">
        <v>226</v>
      </c>
      <c r="G68" s="240">
        <v>112</v>
      </c>
      <c r="H68" s="248">
        <v>100000</v>
      </c>
      <c r="I68" s="251">
        <v>501024</v>
      </c>
      <c r="J68" s="250">
        <f t="shared" si="6"/>
        <v>501024</v>
      </c>
      <c r="K68" s="227"/>
      <c r="L68" s="366" t="s">
        <v>391</v>
      </c>
      <c r="M68" s="366" t="s">
        <v>370</v>
      </c>
    </row>
    <row r="69" spans="1:13" s="80" customFormat="1" ht="16.899999999999999" customHeight="1" x14ac:dyDescent="0.25">
      <c r="A69" s="265" t="s">
        <v>115</v>
      </c>
      <c r="B69" s="224" t="s">
        <v>138</v>
      </c>
      <c r="C69" s="212" t="s">
        <v>146</v>
      </c>
      <c r="D69" s="225" t="s">
        <v>153</v>
      </c>
      <c r="E69" s="240">
        <v>4</v>
      </c>
      <c r="F69" s="220">
        <v>226</v>
      </c>
      <c r="G69" s="240">
        <v>112</v>
      </c>
      <c r="H69" s="248">
        <v>0</v>
      </c>
      <c r="I69" s="248">
        <v>0</v>
      </c>
      <c r="J69" s="210">
        <f>I69</f>
        <v>0</v>
      </c>
      <c r="K69" s="214"/>
    </row>
    <row r="70" spans="1:13" s="80" customFormat="1" ht="16.899999999999999" customHeight="1" x14ac:dyDescent="0.25">
      <c r="A70" s="265" t="s">
        <v>115</v>
      </c>
      <c r="B70" s="224" t="s">
        <v>156</v>
      </c>
      <c r="C70" s="212" t="s">
        <v>146</v>
      </c>
      <c r="D70" s="225" t="s">
        <v>153</v>
      </c>
      <c r="E70" s="240">
        <v>2</v>
      </c>
      <c r="F70" s="220">
        <v>226</v>
      </c>
      <c r="G70" s="240">
        <v>112</v>
      </c>
      <c r="H70" s="248">
        <v>0</v>
      </c>
      <c r="I70" s="248">
        <v>0</v>
      </c>
      <c r="J70" s="378">
        <f t="shared" si="6"/>
        <v>0</v>
      </c>
      <c r="K70" s="227"/>
    </row>
    <row r="71" spans="1:13" s="209" customFormat="1" ht="14.25" customHeight="1" x14ac:dyDescent="0.25">
      <c r="A71" s="267" t="s">
        <v>282</v>
      </c>
      <c r="B71" s="242"/>
      <c r="C71" s="217"/>
      <c r="D71" s="243"/>
      <c r="E71" s="244"/>
      <c r="F71" s="219">
        <v>226</v>
      </c>
      <c r="G71" s="244"/>
      <c r="H71" s="245">
        <f>H72+H73+H74</f>
        <v>7000</v>
      </c>
      <c r="I71" s="245">
        <f t="shared" ref="I71:J71" si="11">I72+I73+I74</f>
        <v>27500</v>
      </c>
      <c r="J71" s="245">
        <f t="shared" si="11"/>
        <v>27500</v>
      </c>
      <c r="K71" s="247"/>
    </row>
    <row r="72" spans="1:13" s="80" customFormat="1" ht="16.899999999999999" customHeight="1" x14ac:dyDescent="0.25">
      <c r="A72" s="265" t="s">
        <v>115</v>
      </c>
      <c r="B72" s="224" t="s">
        <v>156</v>
      </c>
      <c r="C72" s="212" t="s">
        <v>146</v>
      </c>
      <c r="D72" s="225" t="s">
        <v>153</v>
      </c>
      <c r="E72" s="240">
        <v>2</v>
      </c>
      <c r="F72" s="220">
        <v>226</v>
      </c>
      <c r="G72" s="240">
        <v>113</v>
      </c>
      <c r="H72" s="248">
        <v>0</v>
      </c>
      <c r="I72" s="248">
        <v>0</v>
      </c>
      <c r="J72" s="378">
        <f t="shared" si="6"/>
        <v>0</v>
      </c>
      <c r="K72" s="227"/>
    </row>
    <row r="73" spans="1:13" s="80" customFormat="1" ht="29.45" customHeight="1" x14ac:dyDescent="0.25">
      <c r="A73" s="265" t="s">
        <v>363</v>
      </c>
      <c r="B73" s="224" t="s">
        <v>152</v>
      </c>
      <c r="C73" s="253" t="s">
        <v>146</v>
      </c>
      <c r="D73" s="225" t="s">
        <v>133</v>
      </c>
      <c r="E73" s="240">
        <v>5</v>
      </c>
      <c r="F73" s="220">
        <v>226</v>
      </c>
      <c r="G73" s="240">
        <v>113</v>
      </c>
      <c r="H73" s="248">
        <v>7000</v>
      </c>
      <c r="I73" s="248">
        <v>27500</v>
      </c>
      <c r="J73" s="250">
        <f t="shared" si="6"/>
        <v>27500</v>
      </c>
      <c r="K73" s="227"/>
      <c r="L73" s="366" t="s">
        <v>391</v>
      </c>
      <c r="M73" s="366" t="s">
        <v>370</v>
      </c>
    </row>
    <row r="74" spans="1:13" s="80" customFormat="1" ht="16.899999999999999" customHeight="1" x14ac:dyDescent="0.25">
      <c r="A74" s="265" t="s">
        <v>115</v>
      </c>
      <c r="B74" s="224" t="s">
        <v>138</v>
      </c>
      <c r="C74" s="212" t="s">
        <v>146</v>
      </c>
      <c r="D74" s="225" t="s">
        <v>153</v>
      </c>
      <c r="E74" s="240">
        <v>4</v>
      </c>
      <c r="F74" s="220">
        <v>226</v>
      </c>
      <c r="G74" s="240">
        <v>113</v>
      </c>
      <c r="H74" s="248">
        <v>0</v>
      </c>
      <c r="I74" s="248">
        <v>0</v>
      </c>
      <c r="J74" s="210">
        <f>I74</f>
        <v>0</v>
      </c>
      <c r="K74" s="214"/>
    </row>
    <row r="75" spans="1:13" s="209" customFormat="1" ht="14.25" customHeight="1" x14ac:dyDescent="0.25">
      <c r="A75" s="267" t="s">
        <v>261</v>
      </c>
      <c r="B75" s="242"/>
      <c r="C75" s="217"/>
      <c r="D75" s="243"/>
      <c r="E75" s="244"/>
      <c r="F75" s="219">
        <v>226</v>
      </c>
      <c r="G75" s="244"/>
      <c r="H75" s="245">
        <f>H76+H77</f>
        <v>500000</v>
      </c>
      <c r="I75" s="245">
        <f t="shared" ref="I75:J75" si="12">I76+I77</f>
        <v>2000000</v>
      </c>
      <c r="J75" s="245">
        <f t="shared" si="12"/>
        <v>2000000</v>
      </c>
      <c r="K75" s="247"/>
    </row>
    <row r="76" spans="1:13" s="80" customFormat="1" ht="16.899999999999999" customHeight="1" x14ac:dyDescent="0.25">
      <c r="A76" s="265" t="s">
        <v>261</v>
      </c>
      <c r="B76" s="224" t="s">
        <v>138</v>
      </c>
      <c r="C76" s="212" t="s">
        <v>146</v>
      </c>
      <c r="D76" s="225" t="s">
        <v>153</v>
      </c>
      <c r="E76" s="240">
        <v>4</v>
      </c>
      <c r="F76" s="220">
        <v>226</v>
      </c>
      <c r="G76" s="240" t="s">
        <v>262</v>
      </c>
      <c r="H76" s="248">
        <v>0</v>
      </c>
      <c r="I76" s="248">
        <v>0</v>
      </c>
      <c r="J76" s="210">
        <f>I76</f>
        <v>0</v>
      </c>
      <c r="K76" s="214"/>
    </row>
    <row r="77" spans="1:13" s="80" customFormat="1" ht="29.45" customHeight="1" x14ac:dyDescent="0.25">
      <c r="A77" s="265" t="s">
        <v>364</v>
      </c>
      <c r="B77" s="224" t="s">
        <v>152</v>
      </c>
      <c r="C77" s="253" t="s">
        <v>146</v>
      </c>
      <c r="D77" s="225">
        <v>1102</v>
      </c>
      <c r="E77" s="240">
        <v>5</v>
      </c>
      <c r="F77" s="220">
        <v>226</v>
      </c>
      <c r="G77" s="240" t="s">
        <v>262</v>
      </c>
      <c r="H77" s="248">
        <v>500000</v>
      </c>
      <c r="I77" s="248">
        <v>2000000</v>
      </c>
      <c r="J77" s="250">
        <f t="shared" si="6"/>
        <v>2000000</v>
      </c>
      <c r="K77" s="227"/>
      <c r="L77" s="366" t="s">
        <v>391</v>
      </c>
      <c r="M77" s="366" t="s">
        <v>370</v>
      </c>
    </row>
    <row r="78" spans="1:13" s="209" customFormat="1" ht="17.25" customHeight="1" x14ac:dyDescent="0.25">
      <c r="A78" s="264" t="s">
        <v>176</v>
      </c>
      <c r="B78" s="228"/>
      <c r="C78" s="235"/>
      <c r="D78" s="229"/>
      <c r="E78" s="235"/>
      <c r="F78" s="237">
        <v>0</v>
      </c>
      <c r="G78" s="231"/>
      <c r="H78" s="232">
        <f>H79+H80+H81+H85+H102+H110+H124+H127+H132</f>
        <v>25562291.73</v>
      </c>
      <c r="I78" s="232">
        <f t="shared" ref="I78:J78" si="13">I79+I80+I81+I85+I102+I110+I124+I127+I132</f>
        <v>27103664.41</v>
      </c>
      <c r="J78" s="232">
        <f t="shared" si="13"/>
        <v>27103664.41</v>
      </c>
      <c r="K78" s="239"/>
    </row>
    <row r="79" spans="1:13" s="80" customFormat="1" ht="16.899999999999999" customHeight="1" x14ac:dyDescent="0.25">
      <c r="A79" s="268" t="s">
        <v>187</v>
      </c>
      <c r="B79" s="224" t="s">
        <v>156</v>
      </c>
      <c r="C79" s="212" t="s">
        <v>157</v>
      </c>
      <c r="D79" s="225">
        <v>1102</v>
      </c>
      <c r="E79" s="224">
        <v>2</v>
      </c>
      <c r="F79" s="394">
        <v>221</v>
      </c>
      <c r="G79" s="391" t="s">
        <v>104</v>
      </c>
      <c r="H79" s="250">
        <v>91000</v>
      </c>
      <c r="I79" s="250">
        <v>91000</v>
      </c>
      <c r="J79" s="250">
        <f t="shared" si="6"/>
        <v>91000</v>
      </c>
      <c r="K79" s="227"/>
    </row>
    <row r="80" spans="1:13" s="80" customFormat="1" ht="29.45" customHeight="1" x14ac:dyDescent="0.25">
      <c r="A80" s="265" t="s">
        <v>327</v>
      </c>
      <c r="B80" s="224" t="s">
        <v>156</v>
      </c>
      <c r="C80" s="212" t="s">
        <v>328</v>
      </c>
      <c r="D80" s="225">
        <v>1102</v>
      </c>
      <c r="E80" s="224">
        <v>2</v>
      </c>
      <c r="F80" s="394">
        <v>224</v>
      </c>
      <c r="G80" s="391" t="s">
        <v>104</v>
      </c>
      <c r="H80" s="250">
        <v>0</v>
      </c>
      <c r="I80" s="250">
        <v>0</v>
      </c>
      <c r="J80" s="250">
        <v>0</v>
      </c>
      <c r="K80" s="227"/>
    </row>
    <row r="81" spans="1:13" s="80" customFormat="1" ht="15" customHeight="1" x14ac:dyDescent="0.25">
      <c r="A81" s="268"/>
      <c r="B81" s="224"/>
      <c r="C81" s="212"/>
      <c r="D81" s="225"/>
      <c r="E81" s="224"/>
      <c r="F81" s="395">
        <v>222</v>
      </c>
      <c r="G81" s="396"/>
      <c r="H81" s="249">
        <f>H82+H83+H84</f>
        <v>105000</v>
      </c>
      <c r="I81" s="249">
        <f t="shared" ref="I81:J81" si="14">I82+I83+I84</f>
        <v>236476</v>
      </c>
      <c r="J81" s="249">
        <f t="shared" si="14"/>
        <v>236476</v>
      </c>
      <c r="K81" s="227"/>
    </row>
    <row r="82" spans="1:13" s="80" customFormat="1" ht="16.899999999999999" customHeight="1" x14ac:dyDescent="0.25">
      <c r="A82" s="265" t="s">
        <v>179</v>
      </c>
      <c r="B82" s="224" t="s">
        <v>138</v>
      </c>
      <c r="C82" s="212" t="s">
        <v>143</v>
      </c>
      <c r="D82" s="225">
        <v>1103</v>
      </c>
      <c r="E82" s="224">
        <v>4</v>
      </c>
      <c r="F82" s="220">
        <v>222</v>
      </c>
      <c r="G82" s="204" t="s">
        <v>104</v>
      </c>
      <c r="H82" s="250">
        <v>0</v>
      </c>
      <c r="I82" s="226">
        <v>0</v>
      </c>
      <c r="J82" s="210">
        <f>I82</f>
        <v>0</v>
      </c>
      <c r="K82" s="214"/>
    </row>
    <row r="83" spans="1:13" s="80" customFormat="1" ht="16.899999999999999" customHeight="1" x14ac:dyDescent="0.25">
      <c r="A83" s="265" t="s">
        <v>179</v>
      </c>
      <c r="B83" s="224" t="s">
        <v>156</v>
      </c>
      <c r="C83" s="212" t="s">
        <v>143</v>
      </c>
      <c r="D83" s="225">
        <v>1102</v>
      </c>
      <c r="E83" s="224">
        <v>2</v>
      </c>
      <c r="F83" s="220">
        <v>222</v>
      </c>
      <c r="G83" s="204" t="s">
        <v>104</v>
      </c>
      <c r="H83" s="250">
        <v>5000</v>
      </c>
      <c r="I83" s="250">
        <v>5000</v>
      </c>
      <c r="J83" s="250">
        <f>I83</f>
        <v>5000</v>
      </c>
      <c r="K83" s="227"/>
    </row>
    <row r="84" spans="1:13" s="80" customFormat="1" ht="29.45" customHeight="1" x14ac:dyDescent="0.25">
      <c r="A84" s="265" t="s">
        <v>365</v>
      </c>
      <c r="B84" s="224" t="s">
        <v>152</v>
      </c>
      <c r="C84" s="253" t="s">
        <v>143</v>
      </c>
      <c r="D84" s="225">
        <v>1102</v>
      </c>
      <c r="E84" s="224">
        <v>5</v>
      </c>
      <c r="F84" s="220">
        <v>222</v>
      </c>
      <c r="G84" s="204" t="s">
        <v>104</v>
      </c>
      <c r="H84" s="248">
        <v>100000</v>
      </c>
      <c r="I84" s="248">
        <v>231476</v>
      </c>
      <c r="J84" s="250">
        <f t="shared" ref="J84" si="15">I84</f>
        <v>231476</v>
      </c>
      <c r="K84" s="227"/>
      <c r="L84" s="366" t="s">
        <v>391</v>
      </c>
      <c r="M84" s="366" t="s">
        <v>370</v>
      </c>
    </row>
    <row r="85" spans="1:13" s="209" customFormat="1" ht="18.600000000000001" customHeight="1" x14ac:dyDescent="0.25">
      <c r="A85" s="269" t="s">
        <v>277</v>
      </c>
      <c r="B85" s="242"/>
      <c r="C85" s="242"/>
      <c r="D85" s="243"/>
      <c r="E85" s="242"/>
      <c r="F85" s="395">
        <v>223</v>
      </c>
      <c r="G85" s="396"/>
      <c r="H85" s="249">
        <f>H86+H100</f>
        <v>19751772.579999998</v>
      </c>
      <c r="I85" s="249">
        <f t="shared" ref="I85:J85" si="16">I86+I100</f>
        <v>19751772.579999998</v>
      </c>
      <c r="J85" s="249">
        <f t="shared" si="16"/>
        <v>19751772.579999998</v>
      </c>
      <c r="K85" s="247"/>
    </row>
    <row r="86" spans="1:13" s="209" customFormat="1" ht="18.600000000000001" customHeight="1" x14ac:dyDescent="0.25">
      <c r="A86" s="269" t="s">
        <v>278</v>
      </c>
      <c r="B86" s="242"/>
      <c r="C86" s="242"/>
      <c r="D86" s="243"/>
      <c r="E86" s="242"/>
      <c r="F86" s="219">
        <v>223</v>
      </c>
      <c r="G86" s="205"/>
      <c r="H86" s="245">
        <f>H87+H88</f>
        <v>19673910.640000001</v>
      </c>
      <c r="I86" s="245">
        <f t="shared" ref="I86:J86" si="17">I87+I88</f>
        <v>19673910.640000001</v>
      </c>
      <c r="J86" s="245">
        <f t="shared" si="17"/>
        <v>19673910.640000001</v>
      </c>
      <c r="K86" s="247"/>
    </row>
    <row r="87" spans="1:13" s="209" customFormat="1" ht="18.600000000000001" customHeight="1" x14ac:dyDescent="0.25">
      <c r="A87" s="269" t="s">
        <v>345</v>
      </c>
      <c r="B87" s="242"/>
      <c r="C87" s="242"/>
      <c r="D87" s="243"/>
      <c r="E87" s="242">
        <v>4</v>
      </c>
      <c r="F87" s="219">
        <v>223</v>
      </c>
      <c r="G87" s="205"/>
      <c r="H87" s="245">
        <f>H89+H90+H92+H93+H95+H96+H98+H99</f>
        <v>19624094.5</v>
      </c>
      <c r="I87" s="245">
        <f t="shared" ref="I87:J87" si="18">I89+I90+I92+I93+I95+I96+I98+I99</f>
        <v>19624094.5</v>
      </c>
      <c r="J87" s="245">
        <f t="shared" si="18"/>
        <v>19624094.5</v>
      </c>
      <c r="K87" s="247"/>
    </row>
    <row r="88" spans="1:13" s="209" customFormat="1" ht="18.600000000000001" customHeight="1" x14ac:dyDescent="0.25">
      <c r="A88" s="269" t="s">
        <v>346</v>
      </c>
      <c r="B88" s="242"/>
      <c r="C88" s="242"/>
      <c r="D88" s="243"/>
      <c r="E88" s="242">
        <v>2</v>
      </c>
      <c r="F88" s="219">
        <v>223</v>
      </c>
      <c r="G88" s="205"/>
      <c r="H88" s="245">
        <f>H91+H94</f>
        <v>49816.14</v>
      </c>
      <c r="I88" s="245">
        <f t="shared" ref="I88:J88" si="19">I91+I94</f>
        <v>49816.14</v>
      </c>
      <c r="J88" s="245">
        <f t="shared" si="19"/>
        <v>49816.14</v>
      </c>
      <c r="K88" s="247"/>
    </row>
    <row r="89" spans="1:13" s="80" customFormat="1" ht="16.899999999999999" customHeight="1" x14ac:dyDescent="0.25">
      <c r="A89" s="268" t="s">
        <v>182</v>
      </c>
      <c r="B89" s="224" t="s">
        <v>138</v>
      </c>
      <c r="C89" s="212" t="s">
        <v>144</v>
      </c>
      <c r="D89" s="225">
        <v>1102</v>
      </c>
      <c r="E89" s="224">
        <v>4</v>
      </c>
      <c r="F89" s="220">
        <v>223</v>
      </c>
      <c r="G89" s="204" t="s">
        <v>251</v>
      </c>
      <c r="H89" s="250">
        <v>3484422.34</v>
      </c>
      <c r="I89" s="226">
        <v>3484422.34</v>
      </c>
      <c r="J89" s="213">
        <f t="shared" ref="J89" si="20">I89</f>
        <v>3484422.34</v>
      </c>
      <c r="K89" s="227"/>
    </row>
    <row r="90" spans="1:13" s="80" customFormat="1" ht="16.899999999999999" customHeight="1" x14ac:dyDescent="0.25">
      <c r="A90" s="268" t="s">
        <v>182</v>
      </c>
      <c r="B90" s="224" t="s">
        <v>138</v>
      </c>
      <c r="C90" s="212" t="s">
        <v>144</v>
      </c>
      <c r="D90" s="225">
        <v>1103</v>
      </c>
      <c r="E90" s="224">
        <v>4</v>
      </c>
      <c r="F90" s="220">
        <v>223</v>
      </c>
      <c r="G90" s="204" t="s">
        <v>251</v>
      </c>
      <c r="H90" s="250">
        <v>2334400.7599999998</v>
      </c>
      <c r="I90" s="250">
        <v>2334400.7599999998</v>
      </c>
      <c r="J90" s="210">
        <f>I90</f>
        <v>2334400.7599999998</v>
      </c>
      <c r="K90" s="214"/>
    </row>
    <row r="91" spans="1:13" s="80" customFormat="1" ht="16.899999999999999" customHeight="1" x14ac:dyDescent="0.25">
      <c r="A91" s="268" t="s">
        <v>182</v>
      </c>
      <c r="B91" s="224" t="s">
        <v>156</v>
      </c>
      <c r="C91" s="212" t="s">
        <v>144</v>
      </c>
      <c r="D91" s="225">
        <v>1102</v>
      </c>
      <c r="E91" s="224">
        <v>2</v>
      </c>
      <c r="F91" s="220">
        <v>223</v>
      </c>
      <c r="G91" s="204" t="s">
        <v>251</v>
      </c>
      <c r="H91" s="250">
        <v>9816.14</v>
      </c>
      <c r="I91" s="250">
        <v>9816.14</v>
      </c>
      <c r="J91" s="226">
        <f>I91</f>
        <v>9816.14</v>
      </c>
      <c r="K91" s="227"/>
    </row>
    <row r="92" spans="1:13" s="80" customFormat="1" ht="16.899999999999999" customHeight="1" x14ac:dyDescent="0.25">
      <c r="A92" s="265" t="s">
        <v>183</v>
      </c>
      <c r="B92" s="224" t="s">
        <v>138</v>
      </c>
      <c r="C92" s="212" t="s">
        <v>144</v>
      </c>
      <c r="D92" s="225">
        <v>1102</v>
      </c>
      <c r="E92" s="224">
        <v>4</v>
      </c>
      <c r="F92" s="220">
        <v>223</v>
      </c>
      <c r="G92" s="204" t="s">
        <v>251</v>
      </c>
      <c r="H92" s="251">
        <v>10494657.189999999</v>
      </c>
      <c r="I92" s="226">
        <v>10494657.189999999</v>
      </c>
      <c r="J92" s="213">
        <f t="shared" ref="J92" si="21">I92</f>
        <v>10494657.189999999</v>
      </c>
      <c r="K92" s="227"/>
    </row>
    <row r="93" spans="1:13" s="80" customFormat="1" ht="16.899999999999999" customHeight="1" x14ac:dyDescent="0.25">
      <c r="A93" s="265" t="s">
        <v>183</v>
      </c>
      <c r="B93" s="224" t="s">
        <v>138</v>
      </c>
      <c r="C93" s="212" t="s">
        <v>144</v>
      </c>
      <c r="D93" s="225">
        <v>1103</v>
      </c>
      <c r="E93" s="224">
        <v>4</v>
      </c>
      <c r="F93" s="220">
        <v>223</v>
      </c>
      <c r="G93" s="204" t="s">
        <v>251</v>
      </c>
      <c r="H93" s="250">
        <v>2836645.55</v>
      </c>
      <c r="I93" s="226">
        <v>2836645.55</v>
      </c>
      <c r="J93" s="210">
        <f>I93</f>
        <v>2836645.55</v>
      </c>
      <c r="K93" s="214"/>
    </row>
    <row r="94" spans="1:13" s="80" customFormat="1" ht="16.899999999999999" customHeight="1" x14ac:dyDescent="0.25">
      <c r="A94" s="265" t="s">
        <v>183</v>
      </c>
      <c r="B94" s="224" t="s">
        <v>156</v>
      </c>
      <c r="C94" s="212" t="s">
        <v>144</v>
      </c>
      <c r="D94" s="225">
        <v>1102</v>
      </c>
      <c r="E94" s="224">
        <v>2</v>
      </c>
      <c r="F94" s="220">
        <v>223</v>
      </c>
      <c r="G94" s="204" t="s">
        <v>251</v>
      </c>
      <c r="H94" s="234">
        <v>40000</v>
      </c>
      <c r="I94" s="234">
        <v>40000</v>
      </c>
      <c r="J94" s="226">
        <f t="shared" ref="J94" si="22">I94</f>
        <v>40000</v>
      </c>
      <c r="K94" s="227"/>
    </row>
    <row r="95" spans="1:13" s="80" customFormat="1" ht="16.899999999999999" customHeight="1" x14ac:dyDescent="0.25">
      <c r="A95" s="265" t="s">
        <v>180</v>
      </c>
      <c r="B95" s="224" t="s">
        <v>138</v>
      </c>
      <c r="C95" s="212" t="s">
        <v>144</v>
      </c>
      <c r="D95" s="225">
        <v>1102</v>
      </c>
      <c r="E95" s="224">
        <v>4</v>
      </c>
      <c r="F95" s="220">
        <v>223</v>
      </c>
      <c r="G95" s="204" t="s">
        <v>251</v>
      </c>
      <c r="H95" s="234">
        <v>236806.09</v>
      </c>
      <c r="I95" s="226">
        <v>236806.09</v>
      </c>
      <c r="J95" s="213">
        <f>I95</f>
        <v>236806.09</v>
      </c>
      <c r="K95" s="227"/>
    </row>
    <row r="96" spans="1:13" s="80" customFormat="1" ht="19.149999999999999" customHeight="1" x14ac:dyDescent="0.25">
      <c r="A96" s="265" t="s">
        <v>180</v>
      </c>
      <c r="B96" s="224" t="s">
        <v>138</v>
      </c>
      <c r="C96" s="212" t="s">
        <v>144</v>
      </c>
      <c r="D96" s="225">
        <v>1103</v>
      </c>
      <c r="E96" s="224">
        <v>4</v>
      </c>
      <c r="F96" s="220">
        <v>223</v>
      </c>
      <c r="G96" s="204" t="s">
        <v>251</v>
      </c>
      <c r="H96" s="234">
        <v>40723.730000000003</v>
      </c>
      <c r="I96" s="226">
        <v>40723.730000000003</v>
      </c>
      <c r="J96" s="210">
        <f>I96</f>
        <v>40723.730000000003</v>
      </c>
      <c r="K96" s="214"/>
    </row>
    <row r="97" spans="1:11" s="80" customFormat="1" ht="19.149999999999999" customHeight="1" x14ac:dyDescent="0.25">
      <c r="A97" s="265" t="s">
        <v>180</v>
      </c>
      <c r="B97" s="224" t="s">
        <v>156</v>
      </c>
      <c r="C97" s="212" t="s">
        <v>144</v>
      </c>
      <c r="D97" s="225">
        <v>1102</v>
      </c>
      <c r="E97" s="224">
        <v>2</v>
      </c>
      <c r="F97" s="220">
        <v>223</v>
      </c>
      <c r="G97" s="204" t="s">
        <v>251</v>
      </c>
      <c r="H97" s="234">
        <v>0</v>
      </c>
      <c r="I97" s="226">
        <v>0</v>
      </c>
      <c r="J97" s="213">
        <v>0</v>
      </c>
      <c r="K97" s="214"/>
    </row>
    <row r="98" spans="1:11" s="80" customFormat="1" ht="19.149999999999999" customHeight="1" x14ac:dyDescent="0.25">
      <c r="A98" s="265" t="s">
        <v>181</v>
      </c>
      <c r="B98" s="224" t="s">
        <v>138</v>
      </c>
      <c r="C98" s="212" t="s">
        <v>144</v>
      </c>
      <c r="D98" s="225">
        <v>1103</v>
      </c>
      <c r="E98" s="224">
        <v>4</v>
      </c>
      <c r="F98" s="220">
        <v>223</v>
      </c>
      <c r="G98" s="204" t="s">
        <v>251</v>
      </c>
      <c r="H98" s="234">
        <v>31414.240000000002</v>
      </c>
      <c r="I98" s="226">
        <v>31414.240000000002</v>
      </c>
      <c r="J98" s="210">
        <f>I98</f>
        <v>31414.240000000002</v>
      </c>
      <c r="K98" s="214"/>
    </row>
    <row r="99" spans="1:11" s="80" customFormat="1" ht="19.149999999999999" customHeight="1" x14ac:dyDescent="0.25">
      <c r="A99" s="265" t="s">
        <v>181</v>
      </c>
      <c r="B99" s="224" t="s">
        <v>138</v>
      </c>
      <c r="C99" s="212" t="s">
        <v>144</v>
      </c>
      <c r="D99" s="225">
        <v>1102</v>
      </c>
      <c r="E99" s="224">
        <v>4</v>
      </c>
      <c r="F99" s="220">
        <v>223</v>
      </c>
      <c r="G99" s="204" t="s">
        <v>251</v>
      </c>
      <c r="H99" s="234">
        <v>165024.6</v>
      </c>
      <c r="I99" s="226">
        <v>165024.6</v>
      </c>
      <c r="J99" s="213">
        <f>I99</f>
        <v>165024.6</v>
      </c>
      <c r="K99" s="227"/>
    </row>
    <row r="100" spans="1:11" s="209" customFormat="1" ht="18.600000000000001" customHeight="1" x14ac:dyDescent="0.25">
      <c r="A100" s="269" t="s">
        <v>288</v>
      </c>
      <c r="B100" s="242"/>
      <c r="C100" s="242"/>
      <c r="D100" s="243"/>
      <c r="E100" s="242"/>
      <c r="F100" s="219">
        <v>223</v>
      </c>
      <c r="G100" s="205"/>
      <c r="H100" s="245">
        <f>H101</f>
        <v>77861.94</v>
      </c>
      <c r="I100" s="245">
        <f t="shared" ref="I100:J100" si="23">I101</f>
        <v>77861.94</v>
      </c>
      <c r="J100" s="245">
        <f t="shared" si="23"/>
        <v>77861.94</v>
      </c>
      <c r="K100" s="247"/>
    </row>
    <row r="101" spans="1:11" s="80" customFormat="1" ht="19.149999999999999" customHeight="1" x14ac:dyDescent="0.25">
      <c r="A101" s="265" t="s">
        <v>184</v>
      </c>
      <c r="B101" s="224" t="s">
        <v>156</v>
      </c>
      <c r="C101" s="212" t="s">
        <v>144</v>
      </c>
      <c r="D101" s="225">
        <v>1103</v>
      </c>
      <c r="E101" s="224">
        <v>2</v>
      </c>
      <c r="F101" s="220">
        <v>223</v>
      </c>
      <c r="G101" s="204" t="s">
        <v>104</v>
      </c>
      <c r="H101" s="234">
        <v>77861.94</v>
      </c>
      <c r="I101" s="226">
        <v>77861.94</v>
      </c>
      <c r="J101" s="378">
        <f t="shared" ref="J101" si="24">I101</f>
        <v>77861.94</v>
      </c>
      <c r="K101" s="227"/>
    </row>
    <row r="102" spans="1:11" s="209" customFormat="1" ht="16.149999999999999" customHeight="1" x14ac:dyDescent="0.25">
      <c r="A102" s="267" t="s">
        <v>279</v>
      </c>
      <c r="B102" s="242"/>
      <c r="C102" s="217"/>
      <c r="D102" s="243"/>
      <c r="E102" s="242"/>
      <c r="F102" s="395">
        <v>225</v>
      </c>
      <c r="G102" s="396"/>
      <c r="H102" s="252">
        <f>H103+H104</f>
        <v>637952.32999999996</v>
      </c>
      <c r="I102" s="252">
        <f t="shared" ref="I102:J102" si="25">I103+I104</f>
        <v>637777.01</v>
      </c>
      <c r="J102" s="252">
        <f t="shared" si="25"/>
        <v>637777.01</v>
      </c>
      <c r="K102" s="247"/>
    </row>
    <row r="103" spans="1:11" s="209" customFormat="1" ht="16.149999999999999" customHeight="1" x14ac:dyDescent="0.25">
      <c r="A103" s="267" t="s">
        <v>289</v>
      </c>
      <c r="B103" s="242"/>
      <c r="C103" s="217"/>
      <c r="D103" s="243"/>
      <c r="E103" s="242">
        <v>2</v>
      </c>
      <c r="F103" s="219">
        <v>225</v>
      </c>
      <c r="G103" s="205"/>
      <c r="H103" s="252">
        <f>H107+H108+H109</f>
        <v>288175.32</v>
      </c>
      <c r="I103" s="252">
        <f t="shared" ref="I103:J103" si="26">I107+I108+I109</f>
        <v>288000</v>
      </c>
      <c r="J103" s="252">
        <f t="shared" si="26"/>
        <v>288000</v>
      </c>
      <c r="K103" s="247"/>
    </row>
    <row r="104" spans="1:11" s="209" customFormat="1" ht="16.149999999999999" customHeight="1" x14ac:dyDescent="0.25">
      <c r="A104" s="267" t="s">
        <v>290</v>
      </c>
      <c r="B104" s="242"/>
      <c r="C104" s="217"/>
      <c r="D104" s="243"/>
      <c r="E104" s="242">
        <v>4</v>
      </c>
      <c r="F104" s="219">
        <v>225</v>
      </c>
      <c r="G104" s="205"/>
      <c r="H104" s="252">
        <f>H105+H106</f>
        <v>349777.01</v>
      </c>
      <c r="I104" s="252">
        <f t="shared" ref="I104:J104" si="27">I105+I106</f>
        <v>349777.01</v>
      </c>
      <c r="J104" s="252">
        <f t="shared" si="27"/>
        <v>349777.01</v>
      </c>
      <c r="K104" s="247"/>
    </row>
    <row r="105" spans="1:11" s="80" customFormat="1" ht="19.149999999999999" customHeight="1" x14ac:dyDescent="0.25">
      <c r="A105" s="265" t="s">
        <v>114</v>
      </c>
      <c r="B105" s="240" t="s">
        <v>138</v>
      </c>
      <c r="C105" s="212" t="s">
        <v>145</v>
      </c>
      <c r="D105" s="225" t="s">
        <v>133</v>
      </c>
      <c r="E105" s="240">
        <v>4</v>
      </c>
      <c r="F105" s="220">
        <v>225</v>
      </c>
      <c r="G105" s="204" t="s">
        <v>104</v>
      </c>
      <c r="H105" s="234">
        <v>99777.01</v>
      </c>
      <c r="I105" s="226">
        <v>99777.01</v>
      </c>
      <c r="J105" s="213">
        <f>I105</f>
        <v>99777.01</v>
      </c>
      <c r="K105" s="227"/>
    </row>
    <row r="106" spans="1:11" s="80" customFormat="1" ht="19.149999999999999" customHeight="1" x14ac:dyDescent="0.25">
      <c r="A106" s="265" t="s">
        <v>114</v>
      </c>
      <c r="B106" s="240" t="s">
        <v>138</v>
      </c>
      <c r="C106" s="212" t="s">
        <v>145</v>
      </c>
      <c r="D106" s="225" t="s">
        <v>153</v>
      </c>
      <c r="E106" s="240">
        <v>4</v>
      </c>
      <c r="F106" s="220">
        <v>225</v>
      </c>
      <c r="G106" s="204" t="s">
        <v>104</v>
      </c>
      <c r="H106" s="234">
        <v>250000</v>
      </c>
      <c r="I106" s="226">
        <v>250000</v>
      </c>
      <c r="J106" s="213">
        <f t="shared" ref="J106:J109" si="28">I106</f>
        <v>250000</v>
      </c>
      <c r="K106" s="214"/>
    </row>
    <row r="107" spans="1:11" s="80" customFormat="1" ht="24" customHeight="1" x14ac:dyDescent="0.25">
      <c r="A107" s="265" t="s">
        <v>114</v>
      </c>
      <c r="B107" s="240" t="s">
        <v>155</v>
      </c>
      <c r="C107" s="212" t="s">
        <v>145</v>
      </c>
      <c r="D107" s="225" t="s">
        <v>133</v>
      </c>
      <c r="E107" s="240">
        <v>2</v>
      </c>
      <c r="F107" s="220">
        <v>225</v>
      </c>
      <c r="G107" s="204" t="s">
        <v>104</v>
      </c>
      <c r="H107" s="234">
        <v>170175.32</v>
      </c>
      <c r="I107" s="234">
        <v>170000</v>
      </c>
      <c r="J107" s="213">
        <f t="shared" si="28"/>
        <v>170000</v>
      </c>
      <c r="K107" s="227"/>
    </row>
    <row r="108" spans="1:11" s="80" customFormat="1" ht="24" customHeight="1" x14ac:dyDescent="0.25">
      <c r="A108" s="265" t="s">
        <v>114</v>
      </c>
      <c r="B108" s="240" t="s">
        <v>156</v>
      </c>
      <c r="C108" s="212" t="s">
        <v>145</v>
      </c>
      <c r="D108" s="225" t="s">
        <v>133</v>
      </c>
      <c r="E108" s="240">
        <v>2</v>
      </c>
      <c r="F108" s="220">
        <v>225</v>
      </c>
      <c r="G108" s="204" t="s">
        <v>104</v>
      </c>
      <c r="H108" s="234">
        <v>98000</v>
      </c>
      <c r="I108" s="234">
        <v>98000</v>
      </c>
      <c r="J108" s="213">
        <f t="shared" si="28"/>
        <v>98000</v>
      </c>
      <c r="K108" s="227"/>
    </row>
    <row r="109" spans="1:11" s="80" customFormat="1" ht="24" customHeight="1" x14ac:dyDescent="0.25">
      <c r="A109" s="265" t="s">
        <v>114</v>
      </c>
      <c r="B109" s="240" t="s">
        <v>156</v>
      </c>
      <c r="C109" s="212" t="s">
        <v>145</v>
      </c>
      <c r="D109" s="225">
        <v>1103</v>
      </c>
      <c r="E109" s="240">
        <v>2</v>
      </c>
      <c r="F109" s="220">
        <v>225</v>
      </c>
      <c r="G109" s="204" t="s">
        <v>104</v>
      </c>
      <c r="H109" s="234">
        <v>20000</v>
      </c>
      <c r="I109" s="234">
        <v>20000</v>
      </c>
      <c r="J109" s="379">
        <f t="shared" si="28"/>
        <v>20000</v>
      </c>
      <c r="K109" s="227"/>
    </row>
    <row r="110" spans="1:11" s="209" customFormat="1" ht="15.6" customHeight="1" x14ac:dyDescent="0.25">
      <c r="A110" s="267" t="s">
        <v>280</v>
      </c>
      <c r="B110" s="244"/>
      <c r="C110" s="217"/>
      <c r="D110" s="243"/>
      <c r="E110" s="244"/>
      <c r="F110" s="395">
        <v>226</v>
      </c>
      <c r="G110" s="396"/>
      <c r="H110" s="252">
        <f>H111+H112+H113</f>
        <v>1877964.93</v>
      </c>
      <c r="I110" s="252">
        <f t="shared" ref="I110:J110" si="29">I111+I112+I113</f>
        <v>2916731.66</v>
      </c>
      <c r="J110" s="252">
        <f t="shared" si="29"/>
        <v>2916731.66</v>
      </c>
      <c r="K110" s="252">
        <f t="shared" ref="K110" si="30">K111+K112+K113</f>
        <v>0</v>
      </c>
    </row>
    <row r="111" spans="1:11" s="209" customFormat="1" ht="15.6" customHeight="1" x14ac:dyDescent="0.25">
      <c r="A111" s="267" t="s">
        <v>342</v>
      </c>
      <c r="B111" s="244"/>
      <c r="C111" s="217"/>
      <c r="D111" s="243"/>
      <c r="E111" s="244">
        <v>2</v>
      </c>
      <c r="F111" s="219">
        <v>226</v>
      </c>
      <c r="G111" s="205"/>
      <c r="H111" s="252">
        <f>H120+H121+H122</f>
        <v>504978.25</v>
      </c>
      <c r="I111" s="252">
        <f t="shared" ref="I111:J111" si="31">I120+I121+I122</f>
        <v>505000</v>
      </c>
      <c r="J111" s="252">
        <f t="shared" si="31"/>
        <v>505000</v>
      </c>
      <c r="K111" s="247"/>
    </row>
    <row r="112" spans="1:11" s="209" customFormat="1" ht="15.6" customHeight="1" x14ac:dyDescent="0.25">
      <c r="A112" s="267" t="s">
        <v>343</v>
      </c>
      <c r="B112" s="244"/>
      <c r="C112" s="217"/>
      <c r="D112" s="243"/>
      <c r="E112" s="244">
        <v>4</v>
      </c>
      <c r="F112" s="219">
        <v>226</v>
      </c>
      <c r="G112" s="205"/>
      <c r="H112" s="252">
        <f>H114+H115</f>
        <v>247000</v>
      </c>
      <c r="I112" s="252">
        <f t="shared" ref="I112:J112" si="32">I114+I115</f>
        <v>247000</v>
      </c>
      <c r="J112" s="252">
        <f t="shared" si="32"/>
        <v>247000</v>
      </c>
      <c r="K112" s="247"/>
    </row>
    <row r="113" spans="1:13" s="209" customFormat="1" ht="15.6" customHeight="1" x14ac:dyDescent="0.25">
      <c r="A113" s="267" t="s">
        <v>301</v>
      </c>
      <c r="B113" s="244"/>
      <c r="C113" s="350"/>
      <c r="D113" s="243"/>
      <c r="E113" s="244">
        <v>5</v>
      </c>
      <c r="F113" s="219">
        <v>226</v>
      </c>
      <c r="G113" s="205"/>
      <c r="H113" s="252">
        <f>H116+H117+H118+H119+H123</f>
        <v>1125986.68</v>
      </c>
      <c r="I113" s="252">
        <f>I116+I117+I118+I119+I123</f>
        <v>2164731.66</v>
      </c>
      <c r="J113" s="252">
        <f>J116+J117+J118+J119+J123</f>
        <v>2164731.66</v>
      </c>
      <c r="K113" s="247"/>
    </row>
    <row r="114" spans="1:13" s="80" customFormat="1" ht="24" customHeight="1" x14ac:dyDescent="0.25">
      <c r="A114" s="265" t="s">
        <v>115</v>
      </c>
      <c r="B114" s="224" t="s">
        <v>138</v>
      </c>
      <c r="C114" s="212" t="s">
        <v>146</v>
      </c>
      <c r="D114" s="225" t="s">
        <v>133</v>
      </c>
      <c r="E114" s="240">
        <v>4</v>
      </c>
      <c r="F114" s="220">
        <v>226</v>
      </c>
      <c r="G114" s="240">
        <v>244</v>
      </c>
      <c r="H114" s="234">
        <v>100000</v>
      </c>
      <c r="I114" s="226">
        <v>100000</v>
      </c>
      <c r="J114" s="213">
        <f>I114</f>
        <v>100000</v>
      </c>
      <c r="K114" s="227"/>
    </row>
    <row r="115" spans="1:13" s="80" customFormat="1" ht="24" customHeight="1" x14ac:dyDescent="0.25">
      <c r="A115" s="265" t="s">
        <v>115</v>
      </c>
      <c r="B115" s="224" t="s">
        <v>138</v>
      </c>
      <c r="C115" s="212" t="s">
        <v>146</v>
      </c>
      <c r="D115" s="225" t="s">
        <v>153</v>
      </c>
      <c r="E115" s="240">
        <v>4</v>
      </c>
      <c r="F115" s="220">
        <v>226</v>
      </c>
      <c r="G115" s="240">
        <v>244</v>
      </c>
      <c r="H115" s="234">
        <v>147000</v>
      </c>
      <c r="I115" s="226">
        <v>147000</v>
      </c>
      <c r="J115" s="210">
        <f>I115</f>
        <v>147000</v>
      </c>
      <c r="K115" s="214"/>
    </row>
    <row r="116" spans="1:13" s="80" customFormat="1" ht="34.15" customHeight="1" x14ac:dyDescent="0.25">
      <c r="A116" s="265" t="s">
        <v>404</v>
      </c>
      <c r="B116" s="224" t="s">
        <v>152</v>
      </c>
      <c r="C116" s="253" t="s">
        <v>146</v>
      </c>
      <c r="D116" s="225" t="s">
        <v>133</v>
      </c>
      <c r="E116" s="240">
        <v>5</v>
      </c>
      <c r="F116" s="220">
        <v>226</v>
      </c>
      <c r="G116" s="240">
        <v>244</v>
      </c>
      <c r="H116" s="234">
        <v>0</v>
      </c>
      <c r="I116" s="226">
        <v>5000</v>
      </c>
      <c r="J116" s="210">
        <f>I116</f>
        <v>5000</v>
      </c>
      <c r="K116" s="214"/>
      <c r="L116" s="366" t="s">
        <v>395</v>
      </c>
      <c r="M116" s="366" t="s">
        <v>370</v>
      </c>
    </row>
    <row r="117" spans="1:13" s="80" customFormat="1" ht="31.9" customHeight="1" x14ac:dyDescent="0.25">
      <c r="A117" s="265" t="s">
        <v>363</v>
      </c>
      <c r="B117" s="224" t="s">
        <v>152</v>
      </c>
      <c r="C117" s="253" t="s">
        <v>146</v>
      </c>
      <c r="D117" s="225" t="s">
        <v>133</v>
      </c>
      <c r="E117" s="240">
        <v>5</v>
      </c>
      <c r="F117" s="220">
        <v>226</v>
      </c>
      <c r="G117" s="240">
        <v>244</v>
      </c>
      <c r="H117" s="221">
        <v>700000</v>
      </c>
      <c r="I117" s="248">
        <v>917000</v>
      </c>
      <c r="J117" s="248">
        <f>I117</f>
        <v>917000</v>
      </c>
      <c r="K117" s="227"/>
      <c r="L117" s="366" t="s">
        <v>391</v>
      </c>
      <c r="M117" s="366" t="s">
        <v>370</v>
      </c>
    </row>
    <row r="118" spans="1:13" s="80" customFormat="1" ht="24" customHeight="1" x14ac:dyDescent="0.25">
      <c r="A118" s="265" t="s">
        <v>366</v>
      </c>
      <c r="B118" s="224" t="s">
        <v>152</v>
      </c>
      <c r="C118" s="212" t="s">
        <v>308</v>
      </c>
      <c r="D118" s="225" t="s">
        <v>133</v>
      </c>
      <c r="E118" s="240">
        <v>5</v>
      </c>
      <c r="F118" s="220">
        <v>226</v>
      </c>
      <c r="G118" s="240">
        <v>244</v>
      </c>
      <c r="H118" s="254">
        <v>414243.34</v>
      </c>
      <c r="I118" s="248">
        <v>621365</v>
      </c>
      <c r="J118" s="248">
        <f t="shared" ref="J118:J120" si="33">I118</f>
        <v>621365</v>
      </c>
      <c r="K118" s="227"/>
      <c r="L118" s="366" t="s">
        <v>371</v>
      </c>
      <c r="M118" s="366" t="s">
        <v>372</v>
      </c>
    </row>
    <row r="119" spans="1:13" s="80" customFormat="1" ht="24" customHeight="1" x14ac:dyDescent="0.25">
      <c r="A119" s="265" t="s">
        <v>367</v>
      </c>
      <c r="B119" s="224" t="s">
        <v>152</v>
      </c>
      <c r="C119" s="212" t="s">
        <v>146</v>
      </c>
      <c r="D119" s="225" t="s">
        <v>133</v>
      </c>
      <c r="E119" s="240">
        <v>5</v>
      </c>
      <c r="F119" s="220">
        <v>226</v>
      </c>
      <c r="G119" s="240">
        <v>244</v>
      </c>
      <c r="H119" s="221">
        <v>11743.34</v>
      </c>
      <c r="I119" s="248">
        <v>0</v>
      </c>
      <c r="J119" s="248">
        <f t="shared" si="33"/>
        <v>0</v>
      </c>
      <c r="K119" s="227"/>
      <c r="L119" s="366" t="s">
        <v>371</v>
      </c>
      <c r="M119" s="366" t="s">
        <v>370</v>
      </c>
    </row>
    <row r="120" spans="1:13" s="80" customFormat="1" ht="24" customHeight="1" x14ac:dyDescent="0.25">
      <c r="A120" s="265" t="s">
        <v>115</v>
      </c>
      <c r="B120" s="240" t="s">
        <v>155</v>
      </c>
      <c r="C120" s="212" t="s">
        <v>146</v>
      </c>
      <c r="D120" s="225" t="s">
        <v>133</v>
      </c>
      <c r="E120" s="240">
        <v>2</v>
      </c>
      <c r="F120" s="220">
        <v>226</v>
      </c>
      <c r="G120" s="240">
        <v>244</v>
      </c>
      <c r="H120" s="234">
        <v>35000</v>
      </c>
      <c r="I120" s="234">
        <v>35000</v>
      </c>
      <c r="J120" s="248">
        <f t="shared" si="33"/>
        <v>35000</v>
      </c>
      <c r="K120" s="227"/>
    </row>
    <row r="121" spans="1:13" s="80" customFormat="1" ht="24" customHeight="1" x14ac:dyDescent="0.25">
      <c r="A121" s="265" t="s">
        <v>115</v>
      </c>
      <c r="B121" s="240" t="s">
        <v>156</v>
      </c>
      <c r="C121" s="212" t="s">
        <v>146</v>
      </c>
      <c r="D121" s="225" t="s">
        <v>133</v>
      </c>
      <c r="E121" s="240">
        <v>2</v>
      </c>
      <c r="F121" s="220">
        <v>226</v>
      </c>
      <c r="G121" s="240">
        <v>244</v>
      </c>
      <c r="H121" s="234">
        <v>269978.25</v>
      </c>
      <c r="I121" s="234">
        <v>270000</v>
      </c>
      <c r="J121" s="248">
        <f>I121</f>
        <v>270000</v>
      </c>
      <c r="K121" s="227"/>
    </row>
    <row r="122" spans="1:13" s="80" customFormat="1" ht="24" customHeight="1" x14ac:dyDescent="0.25">
      <c r="A122" s="265" t="s">
        <v>115</v>
      </c>
      <c r="B122" s="240" t="s">
        <v>156</v>
      </c>
      <c r="C122" s="212" t="s">
        <v>146</v>
      </c>
      <c r="D122" s="225">
        <v>1103</v>
      </c>
      <c r="E122" s="240">
        <v>2</v>
      </c>
      <c r="F122" s="220">
        <v>226</v>
      </c>
      <c r="G122" s="240">
        <v>244</v>
      </c>
      <c r="H122" s="234">
        <v>200000</v>
      </c>
      <c r="I122" s="234">
        <v>200000</v>
      </c>
      <c r="J122" s="378">
        <f t="shared" ref="J122" si="34">I122</f>
        <v>200000</v>
      </c>
      <c r="K122" s="227"/>
    </row>
    <row r="123" spans="1:13" s="80" customFormat="1" ht="30.6" customHeight="1" x14ac:dyDescent="0.25">
      <c r="A123" s="265" t="s">
        <v>402</v>
      </c>
      <c r="B123" s="224" t="s">
        <v>152</v>
      </c>
      <c r="C123" s="212" t="s">
        <v>420</v>
      </c>
      <c r="D123" s="225" t="s">
        <v>133</v>
      </c>
      <c r="E123" s="240">
        <v>5</v>
      </c>
      <c r="F123" s="220">
        <v>226</v>
      </c>
      <c r="G123" s="240">
        <v>244</v>
      </c>
      <c r="H123" s="221">
        <v>0</v>
      </c>
      <c r="I123" s="248">
        <v>621366.66</v>
      </c>
      <c r="J123" s="248">
        <v>621366.66</v>
      </c>
      <c r="K123" s="227"/>
      <c r="L123" s="366" t="s">
        <v>393</v>
      </c>
      <c r="M123" s="366" t="s">
        <v>372</v>
      </c>
    </row>
    <row r="124" spans="1:13" s="209" customFormat="1" ht="20.45" customHeight="1" x14ac:dyDescent="0.25">
      <c r="A124" s="267" t="s">
        <v>116</v>
      </c>
      <c r="B124" s="244"/>
      <c r="C124" s="217"/>
      <c r="D124" s="243"/>
      <c r="E124" s="244"/>
      <c r="F124" s="395">
        <v>227</v>
      </c>
      <c r="G124" s="397"/>
      <c r="H124" s="252">
        <f>H125+H126</f>
        <v>31000</v>
      </c>
      <c r="I124" s="252">
        <f t="shared" ref="I124:J124" si="35">I125+I126</f>
        <v>31000</v>
      </c>
      <c r="J124" s="252">
        <f t="shared" si="35"/>
        <v>31000</v>
      </c>
      <c r="K124" s="247"/>
    </row>
    <row r="125" spans="1:13" s="80" customFormat="1" ht="24" customHeight="1" x14ac:dyDescent="0.25">
      <c r="A125" s="265" t="s">
        <v>116</v>
      </c>
      <c r="B125" s="224" t="s">
        <v>138</v>
      </c>
      <c r="C125" s="212" t="s">
        <v>147</v>
      </c>
      <c r="D125" s="225">
        <v>1102</v>
      </c>
      <c r="E125" s="224">
        <v>4</v>
      </c>
      <c r="F125" s="394">
        <v>227</v>
      </c>
      <c r="G125" s="391" t="s">
        <v>104</v>
      </c>
      <c r="H125" s="234">
        <v>0</v>
      </c>
      <c r="I125" s="226">
        <v>0</v>
      </c>
      <c r="J125" s="213">
        <f>I125</f>
        <v>0</v>
      </c>
      <c r="K125" s="227"/>
    </row>
    <row r="126" spans="1:13" s="80" customFormat="1" ht="24" customHeight="1" x14ac:dyDescent="0.25">
      <c r="A126" s="265" t="s">
        <v>116</v>
      </c>
      <c r="B126" s="240" t="s">
        <v>156</v>
      </c>
      <c r="C126" s="212" t="s">
        <v>147</v>
      </c>
      <c r="D126" s="225">
        <v>1103</v>
      </c>
      <c r="E126" s="224">
        <v>2</v>
      </c>
      <c r="F126" s="394">
        <v>227</v>
      </c>
      <c r="G126" s="391" t="s">
        <v>104</v>
      </c>
      <c r="H126" s="234">
        <v>31000</v>
      </c>
      <c r="I126" s="234">
        <v>31000</v>
      </c>
      <c r="J126" s="378">
        <f t="shared" ref="J126" si="36">I126</f>
        <v>31000</v>
      </c>
      <c r="K126" s="227"/>
    </row>
    <row r="127" spans="1:13" s="209" customFormat="1" ht="24" customHeight="1" x14ac:dyDescent="0.25">
      <c r="A127" s="267" t="s">
        <v>117</v>
      </c>
      <c r="B127" s="244"/>
      <c r="C127" s="217"/>
      <c r="D127" s="243"/>
      <c r="E127" s="242"/>
      <c r="F127" s="395">
        <v>310</v>
      </c>
      <c r="G127" s="396"/>
      <c r="H127" s="252">
        <f>H128+H129+H130+H131</f>
        <v>390000</v>
      </c>
      <c r="I127" s="252">
        <f t="shared" ref="I127:J127" si="37">I128+I129+I130+I131</f>
        <v>390000</v>
      </c>
      <c r="J127" s="252">
        <f t="shared" si="37"/>
        <v>390000</v>
      </c>
      <c r="K127" s="247"/>
    </row>
    <row r="128" spans="1:13" s="80" customFormat="1" ht="24" customHeight="1" x14ac:dyDescent="0.25">
      <c r="A128" s="265" t="s">
        <v>117</v>
      </c>
      <c r="B128" s="224" t="s">
        <v>138</v>
      </c>
      <c r="C128" s="212" t="s">
        <v>149</v>
      </c>
      <c r="D128" s="225" t="s">
        <v>133</v>
      </c>
      <c r="E128" s="224">
        <v>4</v>
      </c>
      <c r="F128" s="394">
        <v>310</v>
      </c>
      <c r="G128" s="391" t="s">
        <v>104</v>
      </c>
      <c r="H128" s="234">
        <v>0</v>
      </c>
      <c r="I128" s="226">
        <v>0</v>
      </c>
      <c r="J128" s="213">
        <f>I128</f>
        <v>0</v>
      </c>
      <c r="K128" s="227"/>
    </row>
    <row r="129" spans="1:13" s="80" customFormat="1" ht="24" customHeight="1" x14ac:dyDescent="0.25">
      <c r="A129" s="265" t="s">
        <v>117</v>
      </c>
      <c r="B129" s="224" t="s">
        <v>138</v>
      </c>
      <c r="C129" s="212" t="s">
        <v>149</v>
      </c>
      <c r="D129" s="225" t="s">
        <v>153</v>
      </c>
      <c r="E129" s="224">
        <v>4</v>
      </c>
      <c r="F129" s="394">
        <v>310</v>
      </c>
      <c r="G129" s="391" t="s">
        <v>104</v>
      </c>
      <c r="H129" s="234">
        <v>250000</v>
      </c>
      <c r="I129" s="226">
        <v>250000</v>
      </c>
      <c r="J129" s="210">
        <f>I129</f>
        <v>250000</v>
      </c>
      <c r="K129" s="214"/>
    </row>
    <row r="130" spans="1:13" s="80" customFormat="1" ht="24" customHeight="1" x14ac:dyDescent="0.25">
      <c r="A130" s="265" t="s">
        <v>117</v>
      </c>
      <c r="B130" s="224" t="s">
        <v>156</v>
      </c>
      <c r="C130" s="212" t="s">
        <v>149</v>
      </c>
      <c r="D130" s="225" t="s">
        <v>133</v>
      </c>
      <c r="E130" s="224">
        <v>2</v>
      </c>
      <c r="F130" s="394">
        <v>310</v>
      </c>
      <c r="G130" s="391" t="s">
        <v>104</v>
      </c>
      <c r="H130" s="234">
        <v>40000</v>
      </c>
      <c r="I130" s="234">
        <v>40000</v>
      </c>
      <c r="J130" s="210">
        <f>I130</f>
        <v>40000</v>
      </c>
      <c r="K130" s="227"/>
    </row>
    <row r="131" spans="1:13" s="80" customFormat="1" ht="24" customHeight="1" x14ac:dyDescent="0.25">
      <c r="A131" s="265" t="s">
        <v>117</v>
      </c>
      <c r="B131" s="224" t="s">
        <v>156</v>
      </c>
      <c r="C131" s="212" t="s">
        <v>149</v>
      </c>
      <c r="D131" s="225">
        <v>1103</v>
      </c>
      <c r="E131" s="224">
        <v>2</v>
      </c>
      <c r="F131" s="394">
        <v>310</v>
      </c>
      <c r="G131" s="391" t="s">
        <v>104</v>
      </c>
      <c r="H131" s="234">
        <v>100000</v>
      </c>
      <c r="I131" s="234">
        <v>100000</v>
      </c>
      <c r="J131" s="380">
        <f t="shared" ref="J131" si="38">I131</f>
        <v>100000</v>
      </c>
      <c r="K131" s="227"/>
    </row>
    <row r="132" spans="1:13" s="80" customFormat="1" ht="19.899999999999999" customHeight="1" x14ac:dyDescent="0.25">
      <c r="A132" s="377" t="s">
        <v>385</v>
      </c>
      <c r="B132" s="224"/>
      <c r="C132" s="217"/>
      <c r="D132" s="243"/>
      <c r="E132" s="242"/>
      <c r="F132" s="395">
        <v>340</v>
      </c>
      <c r="G132" s="396"/>
      <c r="H132" s="252">
        <f>H133+H134+H135+H136+H137+H123+H138+H139+H140+H141+H142</f>
        <v>2677601.89</v>
      </c>
      <c r="I132" s="252">
        <f>I133+I134+I135+I136+I137+I138+I139+I140+I141</f>
        <v>3048907.16</v>
      </c>
      <c r="J132" s="252">
        <f>J133+J134+J135+J136+J137+J138+J139+J140+J141</f>
        <v>3048907.16</v>
      </c>
      <c r="K132" s="227"/>
      <c r="L132" s="376"/>
      <c r="M132" s="376"/>
    </row>
    <row r="133" spans="1:13" s="80" customFormat="1" ht="19.899999999999999" customHeight="1" x14ac:dyDescent="0.25">
      <c r="A133" s="377" t="s">
        <v>385</v>
      </c>
      <c r="B133" s="224" t="s">
        <v>138</v>
      </c>
      <c r="C133" s="212" t="s">
        <v>150</v>
      </c>
      <c r="D133" s="225" t="s">
        <v>133</v>
      </c>
      <c r="E133" s="224">
        <v>4</v>
      </c>
      <c r="F133" s="394">
        <v>340</v>
      </c>
      <c r="G133" s="391" t="s">
        <v>104</v>
      </c>
      <c r="H133" s="234">
        <v>182583.29</v>
      </c>
      <c r="I133" s="226">
        <v>139200</v>
      </c>
      <c r="J133" s="248">
        <f t="shared" ref="J133:J142" si="39">I133</f>
        <v>139200</v>
      </c>
      <c r="K133" s="227"/>
      <c r="L133" s="376"/>
      <c r="M133" s="376"/>
    </row>
    <row r="134" spans="1:13" s="80" customFormat="1" ht="19.899999999999999" customHeight="1" x14ac:dyDescent="0.25">
      <c r="A134" s="377" t="s">
        <v>385</v>
      </c>
      <c r="B134" s="224" t="s">
        <v>138</v>
      </c>
      <c r="C134" s="212" t="s">
        <v>150</v>
      </c>
      <c r="D134" s="225" t="s">
        <v>153</v>
      </c>
      <c r="E134" s="224">
        <v>4</v>
      </c>
      <c r="F134" s="394">
        <v>340</v>
      </c>
      <c r="G134" s="391" t="s">
        <v>104</v>
      </c>
      <c r="H134" s="234">
        <v>1183601.1599999999</v>
      </c>
      <c r="I134" s="226">
        <v>1183601.1599999999</v>
      </c>
      <c r="J134" s="248">
        <f t="shared" si="39"/>
        <v>1183601.1599999999</v>
      </c>
      <c r="K134" s="227"/>
      <c r="L134" s="376"/>
      <c r="M134" s="376"/>
    </row>
    <row r="135" spans="1:13" s="80" customFormat="1" ht="19.899999999999999" customHeight="1" x14ac:dyDescent="0.25">
      <c r="A135" s="377" t="s">
        <v>385</v>
      </c>
      <c r="B135" s="224" t="s">
        <v>155</v>
      </c>
      <c r="C135" s="212" t="s">
        <v>150</v>
      </c>
      <c r="D135" s="225" t="s">
        <v>133</v>
      </c>
      <c r="E135" s="224">
        <v>2</v>
      </c>
      <c r="F135" s="394">
        <v>340</v>
      </c>
      <c r="G135" s="391" t="s">
        <v>104</v>
      </c>
      <c r="H135" s="234">
        <v>190059.43</v>
      </c>
      <c r="I135" s="226">
        <v>190234.75</v>
      </c>
      <c r="J135" s="248">
        <f t="shared" si="39"/>
        <v>190234.75</v>
      </c>
      <c r="K135" s="227"/>
      <c r="L135" s="376"/>
      <c r="M135" s="376"/>
    </row>
    <row r="136" spans="1:13" s="80" customFormat="1" ht="19.899999999999999" customHeight="1" x14ac:dyDescent="0.25">
      <c r="A136" s="377" t="s">
        <v>385</v>
      </c>
      <c r="B136" s="224" t="s">
        <v>156</v>
      </c>
      <c r="C136" s="212" t="s">
        <v>150</v>
      </c>
      <c r="D136" s="225" t="s">
        <v>133</v>
      </c>
      <c r="E136" s="224">
        <v>2</v>
      </c>
      <c r="F136" s="394">
        <v>340</v>
      </c>
      <c r="G136" s="391" t="s">
        <v>104</v>
      </c>
      <c r="H136" s="234">
        <v>109205.61</v>
      </c>
      <c r="I136" s="226">
        <v>109183.86</v>
      </c>
      <c r="J136" s="248">
        <f t="shared" si="39"/>
        <v>109183.86</v>
      </c>
      <c r="K136" s="227"/>
      <c r="L136" s="376"/>
      <c r="M136" s="376"/>
    </row>
    <row r="137" spans="1:13" s="80" customFormat="1" ht="19.899999999999999" customHeight="1" x14ac:dyDescent="0.25">
      <c r="A137" s="377" t="s">
        <v>385</v>
      </c>
      <c r="B137" s="224" t="s">
        <v>156</v>
      </c>
      <c r="C137" s="212" t="s">
        <v>150</v>
      </c>
      <c r="D137" s="225" t="s">
        <v>153</v>
      </c>
      <c r="E137" s="224">
        <v>2</v>
      </c>
      <c r="F137" s="220">
        <v>340</v>
      </c>
      <c r="G137" s="204" t="s">
        <v>104</v>
      </c>
      <c r="H137" s="226">
        <v>525532.4</v>
      </c>
      <c r="I137" s="226">
        <v>311303.31</v>
      </c>
      <c r="J137" s="381">
        <f t="shared" si="39"/>
        <v>311303.31</v>
      </c>
      <c r="K137" s="227"/>
      <c r="L137" s="376"/>
      <c r="M137" s="376"/>
    </row>
    <row r="138" spans="1:13" s="80" customFormat="1" ht="31.15" customHeight="1" x14ac:dyDescent="0.25">
      <c r="A138" s="377" t="s">
        <v>385</v>
      </c>
      <c r="B138" s="224" t="s">
        <v>152</v>
      </c>
      <c r="C138" s="212" t="s">
        <v>150</v>
      </c>
      <c r="D138" s="225">
        <v>1103</v>
      </c>
      <c r="E138" s="224">
        <v>5</v>
      </c>
      <c r="F138" s="220">
        <v>340</v>
      </c>
      <c r="G138" s="204" t="s">
        <v>104</v>
      </c>
      <c r="H138" s="226">
        <v>2079</v>
      </c>
      <c r="I138" s="226">
        <v>2079</v>
      </c>
      <c r="J138" s="248">
        <f t="shared" si="39"/>
        <v>2079</v>
      </c>
      <c r="K138" s="227"/>
      <c r="L138" s="366" t="s">
        <v>373</v>
      </c>
      <c r="M138" s="366" t="s">
        <v>370</v>
      </c>
    </row>
    <row r="139" spans="1:13" s="80" customFormat="1" ht="39.6" customHeight="1" x14ac:dyDescent="0.25">
      <c r="A139" s="377" t="s">
        <v>385</v>
      </c>
      <c r="B139" s="224" t="s">
        <v>152</v>
      </c>
      <c r="C139" s="212" t="s">
        <v>298</v>
      </c>
      <c r="D139" s="225" t="s">
        <v>153</v>
      </c>
      <c r="E139" s="224">
        <v>5</v>
      </c>
      <c r="F139" s="220">
        <v>340</v>
      </c>
      <c r="G139" s="204" t="s">
        <v>104</v>
      </c>
      <c r="H139" s="226">
        <v>149926.79999999999</v>
      </c>
      <c r="I139" s="226">
        <v>330188.68</v>
      </c>
      <c r="J139" s="248">
        <f t="shared" si="39"/>
        <v>330188.68</v>
      </c>
      <c r="K139" s="227"/>
      <c r="L139" s="366" t="s">
        <v>373</v>
      </c>
      <c r="M139" s="366" t="s">
        <v>372</v>
      </c>
    </row>
    <row r="140" spans="1:13" s="80" customFormat="1" ht="39.6" customHeight="1" x14ac:dyDescent="0.25">
      <c r="A140" s="377" t="s">
        <v>385</v>
      </c>
      <c r="B140" s="382" t="s">
        <v>152</v>
      </c>
      <c r="C140" s="383" t="s">
        <v>405</v>
      </c>
      <c r="D140" s="384" t="s">
        <v>153</v>
      </c>
      <c r="E140" s="382">
        <v>5</v>
      </c>
      <c r="F140" s="385">
        <v>340</v>
      </c>
      <c r="G140" s="386" t="s">
        <v>104</v>
      </c>
      <c r="H140" s="387">
        <v>0</v>
      </c>
      <c r="I140" s="381">
        <v>450000</v>
      </c>
      <c r="J140" s="381">
        <f t="shared" si="39"/>
        <v>450000</v>
      </c>
      <c r="K140" s="388"/>
      <c r="L140" s="390" t="s">
        <v>398</v>
      </c>
      <c r="M140" s="390" t="s">
        <v>372</v>
      </c>
    </row>
    <row r="141" spans="1:13" s="389" customFormat="1" ht="53.45" customHeight="1" x14ac:dyDescent="0.25">
      <c r="A141" s="377" t="s">
        <v>385</v>
      </c>
      <c r="B141" s="382" t="s">
        <v>152</v>
      </c>
      <c r="C141" s="392" t="s">
        <v>403</v>
      </c>
      <c r="D141" s="384">
        <v>1102</v>
      </c>
      <c r="E141" s="382">
        <v>5</v>
      </c>
      <c r="F141" s="385">
        <v>340</v>
      </c>
      <c r="G141" s="386" t="s">
        <v>104</v>
      </c>
      <c r="H141" s="387">
        <v>333116.40000000002</v>
      </c>
      <c r="I141" s="387">
        <v>333116.40000000002</v>
      </c>
      <c r="J141" s="381">
        <f t="shared" si="39"/>
        <v>333116.40000000002</v>
      </c>
      <c r="K141" s="388"/>
      <c r="L141" s="390" t="s">
        <v>406</v>
      </c>
      <c r="M141" s="390" t="s">
        <v>389</v>
      </c>
    </row>
    <row r="142" spans="1:13" s="389" customFormat="1" ht="53.45" customHeight="1" x14ac:dyDescent="0.25">
      <c r="A142" s="377" t="s">
        <v>385</v>
      </c>
      <c r="B142" s="382" t="s">
        <v>152</v>
      </c>
      <c r="C142" s="383" t="s">
        <v>150</v>
      </c>
      <c r="D142" s="384">
        <v>1102</v>
      </c>
      <c r="E142" s="382">
        <v>5</v>
      </c>
      <c r="F142" s="385">
        <v>340</v>
      </c>
      <c r="G142" s="386" t="s">
        <v>104</v>
      </c>
      <c r="H142" s="387">
        <v>1497.8</v>
      </c>
      <c r="I142" s="387">
        <v>0</v>
      </c>
      <c r="J142" s="381">
        <f t="shared" si="39"/>
        <v>0</v>
      </c>
      <c r="K142" s="388"/>
      <c r="L142" s="390" t="s">
        <v>406</v>
      </c>
      <c r="M142" s="390" t="s">
        <v>390</v>
      </c>
    </row>
    <row r="143" spans="1:13" s="80" customFormat="1" ht="15.6" customHeight="1" x14ac:dyDescent="0.25">
      <c r="A143" s="270" t="s">
        <v>26</v>
      </c>
      <c r="B143" s="224"/>
      <c r="C143" s="242"/>
      <c r="D143" s="225"/>
      <c r="E143" s="242"/>
      <c r="F143" s="219">
        <v>100</v>
      </c>
      <c r="G143" s="204"/>
      <c r="H143" s="246">
        <f>SUM(H144:H146)</f>
        <v>0</v>
      </c>
      <c r="I143" s="226">
        <f>SUM(I144:I146)</f>
        <v>0</v>
      </c>
      <c r="J143" s="226">
        <f>SUM(J144:J146)</f>
        <v>0</v>
      </c>
      <c r="K143" s="247" t="s">
        <v>18</v>
      </c>
    </row>
    <row r="144" spans="1:13" s="209" customFormat="1" ht="22.15" customHeight="1" x14ac:dyDescent="0.25">
      <c r="A144" s="265" t="s">
        <v>284</v>
      </c>
      <c r="B144" s="224" t="s">
        <v>156</v>
      </c>
      <c r="C144" s="212" t="s">
        <v>139</v>
      </c>
      <c r="D144" s="225">
        <v>0</v>
      </c>
      <c r="E144" s="224">
        <v>2</v>
      </c>
      <c r="F144" s="220">
        <v>189</v>
      </c>
      <c r="G144" s="204" t="s">
        <v>254</v>
      </c>
      <c r="H144" s="226">
        <v>0</v>
      </c>
      <c r="I144" s="246"/>
      <c r="J144" s="246"/>
      <c r="K144" s="247" t="s">
        <v>18</v>
      </c>
    </row>
    <row r="145" spans="1:11" s="80" customFormat="1" ht="15.6" customHeight="1" x14ac:dyDescent="0.25">
      <c r="A145" s="265" t="s">
        <v>25</v>
      </c>
      <c r="B145" s="224"/>
      <c r="C145" s="224"/>
      <c r="D145" s="225"/>
      <c r="E145" s="224"/>
      <c r="F145" s="220">
        <v>0</v>
      </c>
      <c r="G145" s="204"/>
      <c r="H145" s="226"/>
      <c r="I145" s="226"/>
      <c r="J145" s="226"/>
      <c r="K145" s="227" t="s">
        <v>18</v>
      </c>
    </row>
    <row r="146" spans="1:11" s="80" customFormat="1" ht="15.6" customHeight="1" x14ac:dyDescent="0.25">
      <c r="A146" s="265" t="s">
        <v>24</v>
      </c>
      <c r="B146" s="224"/>
      <c r="C146" s="224"/>
      <c r="D146" s="225"/>
      <c r="E146" s="224"/>
      <c r="F146" s="220">
        <v>0</v>
      </c>
      <c r="G146" s="204"/>
      <c r="H146" s="226"/>
      <c r="I146" s="226"/>
      <c r="J146" s="226"/>
      <c r="K146" s="227" t="s">
        <v>18</v>
      </c>
    </row>
    <row r="147" spans="1:11" s="80" customFormat="1" ht="15.6" customHeight="1" x14ac:dyDescent="0.25">
      <c r="A147" s="270" t="s">
        <v>23</v>
      </c>
      <c r="B147" s="224"/>
      <c r="C147" s="242"/>
      <c r="D147" s="225"/>
      <c r="E147" s="242"/>
      <c r="F147" s="219">
        <v>0</v>
      </c>
      <c r="G147" s="204"/>
      <c r="H147" s="226">
        <f>H148</f>
        <v>0</v>
      </c>
      <c r="I147" s="226">
        <f>I148</f>
        <v>0</v>
      </c>
      <c r="J147" s="226">
        <f>J148</f>
        <v>0</v>
      </c>
      <c r="K147" s="247" t="s">
        <v>18</v>
      </c>
    </row>
    <row r="148" spans="1:11" s="80" customFormat="1" ht="14.25" customHeight="1" x14ac:dyDescent="0.25">
      <c r="A148" s="263" t="s">
        <v>216</v>
      </c>
      <c r="B148" s="224"/>
      <c r="C148" s="224"/>
      <c r="D148" s="225"/>
      <c r="E148" s="224"/>
      <c r="F148" s="220">
        <v>610</v>
      </c>
      <c r="G148" s="204"/>
      <c r="H148" s="226"/>
      <c r="I148" s="226"/>
      <c r="J148" s="226"/>
      <c r="K148" s="227" t="s">
        <v>18</v>
      </c>
    </row>
    <row r="149" spans="1:11" s="81" customFormat="1" ht="15.6" customHeight="1" x14ac:dyDescent="0.25">
      <c r="A149" s="271"/>
      <c r="D149" s="284"/>
      <c r="E149" s="284"/>
      <c r="F149" s="285"/>
      <c r="G149" s="284"/>
      <c r="H149" s="286" t="s">
        <v>353</v>
      </c>
      <c r="I149" s="284">
        <v>2026</v>
      </c>
      <c r="J149" s="284">
        <v>2027</v>
      </c>
    </row>
    <row r="150" spans="1:11" ht="15.6" customHeight="1" x14ac:dyDescent="0.25">
      <c r="A150" s="272"/>
      <c r="D150" s="287"/>
      <c r="E150" s="287"/>
      <c r="F150" s="288" t="s">
        <v>243</v>
      </c>
      <c r="G150" s="289" t="s">
        <v>244</v>
      </c>
      <c r="H150" s="289">
        <f>H7</f>
        <v>214229.09</v>
      </c>
      <c r="I150" s="290">
        <v>0</v>
      </c>
      <c r="J150" s="290">
        <v>0</v>
      </c>
    </row>
    <row r="151" spans="1:11" ht="15.6" customHeight="1" x14ac:dyDescent="0.25">
      <c r="A151" s="272"/>
      <c r="D151" s="287"/>
      <c r="E151" s="287"/>
      <c r="F151" s="288"/>
      <c r="G151" s="290" t="s">
        <v>245</v>
      </c>
      <c r="H151" s="289">
        <f>H17</f>
        <v>60136189.890000001</v>
      </c>
      <c r="I151" s="289">
        <f>I17</f>
        <v>63787961.659999996</v>
      </c>
      <c r="J151" s="289">
        <f>J17</f>
        <v>63787961.659999996</v>
      </c>
    </row>
    <row r="152" spans="1:11" ht="15.6" customHeight="1" x14ac:dyDescent="0.25">
      <c r="A152" s="272"/>
      <c r="D152" s="287"/>
      <c r="E152" s="287"/>
      <c r="F152" s="288"/>
      <c r="G152" s="290" t="s">
        <v>246</v>
      </c>
      <c r="H152" s="289">
        <f>H40</f>
        <v>60350418.979999997</v>
      </c>
      <c r="I152" s="289">
        <f>I40</f>
        <v>63787961.659999996</v>
      </c>
      <c r="J152" s="289">
        <f>J40</f>
        <v>63787961.659999996</v>
      </c>
    </row>
    <row r="153" spans="1:11" ht="15.6" customHeight="1" x14ac:dyDescent="0.25">
      <c r="A153" s="272"/>
      <c r="D153" s="287"/>
      <c r="E153" s="287"/>
      <c r="F153" s="288"/>
      <c r="G153" s="290" t="s">
        <v>250</v>
      </c>
      <c r="H153" s="289">
        <f>H150+H151-H152</f>
        <v>0</v>
      </c>
      <c r="I153" s="289">
        <f>I150+I151-I152</f>
        <v>0</v>
      </c>
      <c r="J153" s="289">
        <f t="shared" ref="J153" si="40">J150+J151-J152</f>
        <v>0</v>
      </c>
    </row>
    <row r="154" spans="1:11" ht="15.6" customHeight="1" x14ac:dyDescent="0.25">
      <c r="A154" s="273"/>
      <c r="D154" s="287"/>
      <c r="E154" s="287"/>
      <c r="F154" s="287"/>
      <c r="G154" s="287"/>
      <c r="H154" s="287" t="s">
        <v>256</v>
      </c>
      <c r="I154" s="287" t="s">
        <v>246</v>
      </c>
      <c r="J154" s="285" t="s">
        <v>266</v>
      </c>
    </row>
    <row r="155" spans="1:11" ht="15.6" customHeight="1" x14ac:dyDescent="0.25">
      <c r="A155" s="274"/>
      <c r="D155" s="287">
        <v>1102</v>
      </c>
      <c r="E155" s="287">
        <v>2</v>
      </c>
      <c r="F155" s="287">
        <v>120</v>
      </c>
      <c r="G155" s="287">
        <v>1102</v>
      </c>
      <c r="H155" s="291">
        <f>H10+H19</f>
        <v>395234.75</v>
      </c>
      <c r="I155" s="291">
        <f>H107+H120+H135</f>
        <v>395234.75</v>
      </c>
      <c r="J155" s="292">
        <f>H155-I155</f>
        <v>0</v>
      </c>
    </row>
    <row r="156" spans="1:11" ht="15.6" customHeight="1" x14ac:dyDescent="0.25">
      <c r="A156" s="272"/>
      <c r="D156" s="287">
        <v>1102</v>
      </c>
      <c r="E156" s="287">
        <v>2</v>
      </c>
      <c r="F156" s="287">
        <v>130</v>
      </c>
      <c r="G156" s="293">
        <v>1102</v>
      </c>
      <c r="H156" s="291">
        <f>H23+H25</f>
        <v>3923000</v>
      </c>
      <c r="I156" s="291">
        <f>H45+H55+H60+H61+H62+H63+H64+H79+H80+H83+H91+H94+H108+H121+H130+H97+H49+H136</f>
        <v>3923000</v>
      </c>
      <c r="J156" s="292">
        <f>H156-I156</f>
        <v>0</v>
      </c>
    </row>
    <row r="157" spans="1:11" ht="15.6" customHeight="1" x14ac:dyDescent="0.25">
      <c r="A157" s="272"/>
      <c r="D157" s="287">
        <v>1103</v>
      </c>
      <c r="E157" s="287">
        <v>2</v>
      </c>
      <c r="F157" s="287">
        <v>130</v>
      </c>
      <c r="G157" s="293">
        <v>1103</v>
      </c>
      <c r="H157" s="291">
        <f>H24+H11</f>
        <v>1995994.34</v>
      </c>
      <c r="I157" s="291">
        <f>H46+H56+H70+H72+H101+H109+H122+H126+H131+H137</f>
        <v>1995994.34</v>
      </c>
      <c r="J157" s="292">
        <f>H157-I157</f>
        <v>0</v>
      </c>
    </row>
    <row r="158" spans="1:11" ht="15.6" customHeight="1" x14ac:dyDescent="0.25">
      <c r="A158" s="272"/>
      <c r="D158" s="287">
        <v>0</v>
      </c>
      <c r="E158" s="287">
        <v>2</v>
      </c>
      <c r="F158" s="287">
        <v>180</v>
      </c>
      <c r="G158" s="284">
        <v>0</v>
      </c>
      <c r="H158" s="291"/>
      <c r="I158" s="291">
        <f>-H144</f>
        <v>0</v>
      </c>
      <c r="J158" s="285">
        <f>H158-I158</f>
        <v>0</v>
      </c>
    </row>
    <row r="159" spans="1:11" ht="15.6" customHeight="1" x14ac:dyDescent="0.25">
      <c r="A159" s="272"/>
      <c r="D159" s="287"/>
      <c r="E159" s="287">
        <v>4</v>
      </c>
      <c r="F159" s="287"/>
      <c r="G159" s="284"/>
      <c r="H159" s="287" t="s">
        <v>257</v>
      </c>
      <c r="I159" s="287" t="s">
        <v>246</v>
      </c>
      <c r="J159" s="285" t="s">
        <v>255</v>
      </c>
    </row>
    <row r="160" spans="1:11" ht="15.6" customHeight="1" x14ac:dyDescent="0.25">
      <c r="A160" s="272"/>
      <c r="D160" s="287"/>
      <c r="E160" s="287">
        <v>4</v>
      </c>
      <c r="F160" s="287"/>
      <c r="G160" s="284" t="s">
        <v>258</v>
      </c>
      <c r="H160" s="294"/>
      <c r="I160" s="287"/>
      <c r="J160" s="285"/>
    </row>
    <row r="161" spans="1:10" ht="15.6" customHeight="1" x14ac:dyDescent="0.25">
      <c r="A161" s="272"/>
      <c r="D161" s="287">
        <v>1102</v>
      </c>
      <c r="E161" s="287">
        <v>4</v>
      </c>
      <c r="F161" s="293">
        <v>0</v>
      </c>
      <c r="G161" s="284">
        <v>1102</v>
      </c>
      <c r="H161" s="294">
        <f>H21+H26+H8</f>
        <v>32488028.539999999</v>
      </c>
      <c r="I161" s="294">
        <f>H43+H48+H53+H58+H89+H92+H95+H99+H105+H114+H125+H128+H133</f>
        <v>32488028.539999999</v>
      </c>
      <c r="J161" s="292">
        <f>H160+H161-I161</f>
        <v>0</v>
      </c>
    </row>
    <row r="162" spans="1:10" ht="15.6" customHeight="1" x14ac:dyDescent="0.25">
      <c r="A162" s="272"/>
      <c r="D162" s="287">
        <v>1103</v>
      </c>
      <c r="E162" s="287">
        <v>4</v>
      </c>
      <c r="F162" s="293">
        <v>0</v>
      </c>
      <c r="G162" s="284">
        <v>1103</v>
      </c>
      <c r="H162" s="294">
        <f>H22+H9</f>
        <v>19203200.670000002</v>
      </c>
      <c r="I162" s="294">
        <f>H44+H50+H54+H59+H90+H93+H96+H98+H106+H115+H129+H134</f>
        <v>19203200.670000002</v>
      </c>
      <c r="J162" s="292">
        <f t="shared" ref="J162" si="41">H162-I162</f>
        <v>0</v>
      </c>
    </row>
    <row r="163" spans="1:10" ht="15.6" customHeight="1" x14ac:dyDescent="0.25">
      <c r="A163" s="272"/>
      <c r="D163" s="287"/>
      <c r="E163" s="287">
        <v>5</v>
      </c>
      <c r="F163" s="287"/>
      <c r="G163" s="284"/>
      <c r="H163" s="287" t="s">
        <v>259</v>
      </c>
      <c r="I163" s="287" t="s">
        <v>246</v>
      </c>
      <c r="J163" s="285" t="s">
        <v>255</v>
      </c>
    </row>
    <row r="164" spans="1:10" ht="15.6" customHeight="1" x14ac:dyDescent="0.25">
      <c r="A164" s="272"/>
      <c r="D164" s="287">
        <v>1102</v>
      </c>
      <c r="E164" s="287">
        <v>5</v>
      </c>
      <c r="F164" s="293">
        <v>0</v>
      </c>
      <c r="G164" s="284">
        <v>1102</v>
      </c>
      <c r="H164" s="294">
        <f>H29+H30+H31+H32+H37+H38</f>
        <v>2167600.88</v>
      </c>
      <c r="I164" s="294">
        <f>H68+H73+H77+H84+H116+H117+H118+H119+H123+H141+H142</f>
        <v>2167600.88</v>
      </c>
      <c r="J164" s="294">
        <f>H164-I164</f>
        <v>0</v>
      </c>
    </row>
    <row r="165" spans="1:10" ht="15.6" customHeight="1" x14ac:dyDescent="0.25">
      <c r="A165" s="272"/>
      <c r="D165" s="287">
        <v>1103</v>
      </c>
      <c r="E165" s="287">
        <v>5</v>
      </c>
      <c r="F165" s="293">
        <v>0</v>
      </c>
      <c r="G165" s="284">
        <v>1103</v>
      </c>
      <c r="H165" s="294">
        <f>H34+H35</f>
        <v>152005.79999999999</v>
      </c>
      <c r="I165" s="294">
        <f>H138+H139</f>
        <v>152005.79999999999</v>
      </c>
      <c r="J165" s="294">
        <f>H165-I165</f>
        <v>0</v>
      </c>
    </row>
    <row r="166" spans="1:10" x14ac:dyDescent="0.25">
      <c r="A166" s="272"/>
      <c r="H166" s="255"/>
    </row>
    <row r="167" spans="1:10" x14ac:dyDescent="0.25">
      <c r="H167" s="255"/>
    </row>
    <row r="168" spans="1:10" x14ac:dyDescent="0.25">
      <c r="H168" s="255"/>
    </row>
    <row r="169" spans="1:10" x14ac:dyDescent="0.25">
      <c r="H169" s="255"/>
    </row>
    <row r="170" spans="1:10" x14ac:dyDescent="0.25">
      <c r="H170" s="255"/>
    </row>
    <row r="171" spans="1:10" x14ac:dyDescent="0.25">
      <c r="H171" s="255"/>
    </row>
    <row r="172" spans="1:10" x14ac:dyDescent="0.25">
      <c r="H172" s="255"/>
    </row>
    <row r="173" spans="1:10" x14ac:dyDescent="0.25">
      <c r="H173" s="255"/>
    </row>
    <row r="174" spans="1:10" x14ac:dyDescent="0.25">
      <c r="H174" s="255"/>
    </row>
    <row r="175" spans="1:10" x14ac:dyDescent="0.25">
      <c r="H175" s="255"/>
    </row>
    <row r="176" spans="1:10" x14ac:dyDescent="0.25">
      <c r="H176" s="255"/>
    </row>
  </sheetData>
  <autoFilter ref="A6:M165"/>
  <mergeCells count="11">
    <mergeCell ref="A2:A4"/>
    <mergeCell ref="F2:F4"/>
    <mergeCell ref="G2:G4"/>
    <mergeCell ref="D2:D4"/>
    <mergeCell ref="B2:B4"/>
    <mergeCell ref="C2:C4"/>
    <mergeCell ref="L2:L4"/>
    <mergeCell ref="M2:M4"/>
    <mergeCell ref="K2:K4"/>
    <mergeCell ref="H2:J2"/>
    <mergeCell ref="E2:E4"/>
  </mergeCells>
  <pageMargins left="0.23" right="0.31496062992125984" top="0.45" bottom="0.19685039370078741" header="0" footer="0.15748031496062992"/>
  <pageSetup paperSize="9" scale="56" fitToHeight="5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zoomScale="80" zoomScaleNormal="80" workbookViewId="0">
      <selection activeCell="F24" sqref="F24"/>
    </sheetView>
  </sheetViews>
  <sheetFormatPr defaultColWidth="9.140625" defaultRowHeight="12.75" x14ac:dyDescent="0.2"/>
  <cols>
    <col min="1" max="1" width="9.140625" style="22"/>
    <col min="2" max="2" width="64.5703125" style="14" customWidth="1"/>
    <col min="3" max="3" width="13.28515625" style="22" customWidth="1"/>
    <col min="4" max="4" width="12" style="22" customWidth="1"/>
    <col min="5" max="5" width="17.28515625" style="22" customWidth="1"/>
    <col min="6" max="6" width="18.140625" style="22" customWidth="1"/>
    <col min="7" max="7" width="19" style="22" customWidth="1"/>
    <col min="8" max="8" width="19.140625" style="22" customWidth="1"/>
    <col min="9" max="9" width="2.42578125" style="22" customWidth="1"/>
    <col min="10" max="10" width="5.7109375" style="14" customWidth="1"/>
    <col min="11" max="11" width="15.7109375" style="14" customWidth="1"/>
    <col min="12" max="13" width="16.85546875" style="14" customWidth="1"/>
    <col min="14" max="14" width="15.28515625" style="14" bestFit="1" customWidth="1"/>
    <col min="15" max="16384" width="9.140625" style="14"/>
  </cols>
  <sheetData>
    <row r="1" spans="1:14" ht="15.75" x14ac:dyDescent="0.25">
      <c r="A1" s="410" t="s">
        <v>27</v>
      </c>
      <c r="B1" s="410"/>
      <c r="C1" s="410"/>
      <c r="D1" s="410"/>
      <c r="E1" s="410"/>
      <c r="F1" s="410"/>
      <c r="G1" s="410"/>
      <c r="H1" s="410"/>
      <c r="I1" s="184"/>
    </row>
    <row r="3" spans="1:14" x14ac:dyDescent="0.2">
      <c r="A3" s="438" t="s">
        <v>29</v>
      </c>
      <c r="B3" s="438" t="s">
        <v>1</v>
      </c>
      <c r="C3" s="438" t="s">
        <v>30</v>
      </c>
      <c r="D3" s="438" t="s">
        <v>31</v>
      </c>
      <c r="E3" s="435" t="s">
        <v>2</v>
      </c>
      <c r="F3" s="436"/>
      <c r="G3" s="436"/>
      <c r="H3" s="437"/>
      <c r="I3" s="185"/>
    </row>
    <row r="4" spans="1:14" x14ac:dyDescent="0.2">
      <c r="A4" s="440"/>
      <c r="B4" s="440"/>
      <c r="C4" s="440"/>
      <c r="D4" s="440"/>
      <c r="E4" s="6" t="s">
        <v>267</v>
      </c>
      <c r="F4" s="6" t="s">
        <v>296</v>
      </c>
      <c r="G4" s="6" t="s">
        <v>344</v>
      </c>
      <c r="H4" s="438" t="s">
        <v>6</v>
      </c>
      <c r="I4" s="185"/>
    </row>
    <row r="5" spans="1:14" ht="25.5" x14ac:dyDescent="0.2">
      <c r="A5" s="439"/>
      <c r="B5" s="439"/>
      <c r="C5" s="439"/>
      <c r="D5" s="439"/>
      <c r="E5" s="6" t="s">
        <v>3</v>
      </c>
      <c r="F5" s="6" t="s">
        <v>4</v>
      </c>
      <c r="G5" s="6" t="s">
        <v>5</v>
      </c>
      <c r="H5" s="439"/>
      <c r="I5" s="185"/>
    </row>
    <row r="6" spans="1:14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85"/>
      <c r="J6" s="441" t="s">
        <v>407</v>
      </c>
      <c r="K6" s="441"/>
      <c r="L6" s="441"/>
      <c r="M6" s="13">
        <v>2027</v>
      </c>
      <c r="N6" s="374">
        <v>2028</v>
      </c>
    </row>
    <row r="7" spans="1:14" x14ac:dyDescent="0.2">
      <c r="A7" s="159">
        <v>1</v>
      </c>
      <c r="B7" s="16" t="s">
        <v>38</v>
      </c>
      <c r="C7" s="18">
        <v>26000</v>
      </c>
      <c r="D7" s="18" t="s">
        <v>18</v>
      </c>
      <c r="E7" s="29">
        <f>E8+E9</f>
        <v>25562291.73</v>
      </c>
      <c r="F7" s="29">
        <f>F17</f>
        <v>27103664.41</v>
      </c>
      <c r="G7" s="29">
        <f>G17</f>
        <v>27103664.41</v>
      </c>
      <c r="H7" s="145">
        <v>0</v>
      </c>
      <c r="I7" s="186"/>
      <c r="J7" s="459">
        <v>244</v>
      </c>
      <c r="K7" s="190">
        <v>2</v>
      </c>
      <c r="L7" s="355">
        <f>'План ФХД'!H79+'План ФХД'!H80+'План ФХД'!H83+'План ФХД'!H101+'План ФХД'!H107+'План ФХД'!H108+'План ФХД'!H109+'План ФХД'!H120+'План ФХД'!H121+'План ФХД'!H122+'План ФХД'!H126+'План ФХД'!H130+'План ФХД'!H131+'План ФХД'!H135+'План ФХД'!H136+'План ФХД'!H137</f>
        <v>1962812.95</v>
      </c>
      <c r="M7" s="355">
        <f>'План ФХД'!I79+'План ФХД'!I80+'План ФХД'!I83+'План ФХД'!I101+'План ФХД'!I107+'План ФХД'!I108+'План ФХД'!I109+'План ФХД'!I120+'План ФХД'!I121+'План ФХД'!I122+'План ФХД'!I126+'План ФХД'!I130+'План ФХД'!I131+'План ФХД'!I135+'План ФХД'!I136+'План ФХД'!I137</f>
        <v>1748583.86</v>
      </c>
      <c r="N7" s="355">
        <f>'План ФХД'!J79+'План ФХД'!J80+'План ФХД'!J83+'План ФХД'!J101+'План ФХД'!J107+'План ФХД'!J108+'План ФХД'!J109+'План ФХД'!J120+'План ФХД'!J121+'План ФХД'!J122+'План ФХД'!J126+'План ФХД'!J130+'План ФХД'!J131+'План ФХД'!J135+'План ФХД'!J136+'План ФХД'!J137</f>
        <v>1748583.86</v>
      </c>
    </row>
    <row r="8" spans="1:14" ht="39.75" customHeight="1" x14ac:dyDescent="0.2">
      <c r="A8" s="20" t="s">
        <v>42</v>
      </c>
      <c r="B8" s="19" t="s">
        <v>39</v>
      </c>
      <c r="C8" s="17">
        <v>26300</v>
      </c>
      <c r="D8" s="17" t="s">
        <v>18</v>
      </c>
      <c r="E8" s="170">
        <f>M24</f>
        <v>13884128.07</v>
      </c>
      <c r="F8" s="83"/>
      <c r="G8" s="83"/>
      <c r="H8" s="83"/>
      <c r="I8" s="187"/>
      <c r="J8" s="459"/>
      <c r="K8" s="190">
        <v>4</v>
      </c>
      <c r="L8" s="355">
        <f>'План ФХД'!H105+'План ФХД'!H106+'План ФХД'!H114+'План ФХД'!H115+'План ФХД'!H125+'План ФХД'!H128+'План ФХД'!H129+'План ФХД'!H133+'План ФХД'!H134</f>
        <v>2212961.46</v>
      </c>
      <c r="M8" s="355">
        <f>'План ФХД'!I105+'План ФХД'!I106+'План ФХД'!I114+'План ФХД'!I115+'План ФХД'!I125+'План ФХД'!I128+'План ФХД'!I129+'План ФХД'!I133+'План ФХД'!I134</f>
        <v>2169578.17</v>
      </c>
      <c r="N8" s="355">
        <f>'План ФХД'!J105+'План ФХД'!J106+'План ФХД'!J114+'План ФХД'!J115+'План ФХД'!J125+'План ФХД'!J128+'План ФХД'!J129+'План ФХД'!J133+'План ФХД'!J134</f>
        <v>2169578.17</v>
      </c>
    </row>
    <row r="9" spans="1:14" ht="37.5" customHeight="1" x14ac:dyDescent="0.2">
      <c r="A9" s="20" t="s">
        <v>43</v>
      </c>
      <c r="B9" s="19" t="s">
        <v>40</v>
      </c>
      <c r="C9" s="17">
        <v>26400</v>
      </c>
      <c r="D9" s="17" t="s">
        <v>18</v>
      </c>
      <c r="E9" s="170">
        <f>E10+E13</f>
        <v>11678163.66</v>
      </c>
      <c r="F9" s="170">
        <v>27103664.41</v>
      </c>
      <c r="G9" s="170">
        <f>F9</f>
        <v>27103664.41</v>
      </c>
      <c r="H9" s="83"/>
      <c r="I9" s="187"/>
      <c r="J9" s="459"/>
      <c r="K9" s="190">
        <v>5</v>
      </c>
      <c r="L9" s="355">
        <f>'План ФХД'!H84+'План ФХД'!H116+'План ФХД'!H117+'План ФХД'!H118+'План ФХД'!H119+'План ФХД'!H123+'План ФХД'!H138+'План ФХД'!H139+'План ФХД'!H140+'План ФХД'!H141+'План ФХД'!H142</f>
        <v>1712606.68</v>
      </c>
      <c r="M9" s="355">
        <f>'План ФХД'!I84+'План ФХД'!I116+'План ФХД'!I117+'План ФХД'!I118+'План ФХД'!I119+'План ФХД'!I123+'План ФХД'!I138+'План ФХД'!I139+'План ФХД'!I140+'План ФХД'!I141+'План ФХД'!I142</f>
        <v>3511591.74</v>
      </c>
      <c r="N9" s="355">
        <f>'План ФХД'!J84+'План ФХД'!J116+'План ФХД'!J117+'План ФХД'!J118+'План ФХД'!J119+'План ФХД'!J123+'План ФХД'!J138+'План ФХД'!J139+'План ФХД'!J140+'План ФХД'!J141+'План ФХД'!J142</f>
        <v>3511591.74</v>
      </c>
    </row>
    <row r="10" spans="1:14" ht="39" customHeight="1" x14ac:dyDescent="0.2">
      <c r="A10" s="15" t="s">
        <v>236</v>
      </c>
      <c r="B10" s="19" t="s">
        <v>32</v>
      </c>
      <c r="C10" s="17">
        <v>26410</v>
      </c>
      <c r="D10" s="17" t="s">
        <v>18</v>
      </c>
      <c r="E10" s="170">
        <f>E11</f>
        <v>8457242.5700000003</v>
      </c>
      <c r="F10" s="170">
        <f t="shared" ref="F10:G10" si="0">F11</f>
        <v>21793672.670000002</v>
      </c>
      <c r="G10" s="170">
        <f t="shared" si="0"/>
        <v>21793672.670000002</v>
      </c>
      <c r="H10" s="83">
        <f t="shared" ref="H10" si="1">H11+H12</f>
        <v>0</v>
      </c>
      <c r="I10" s="187"/>
      <c r="J10" s="442">
        <v>247</v>
      </c>
      <c r="K10" s="190">
        <v>2</v>
      </c>
      <c r="L10" s="355">
        <f>'План ФХД'!H91+'План ФХД'!H94+'План ФХД'!H97</f>
        <v>49816.14</v>
      </c>
      <c r="M10" s="355">
        <f>'План ФХД'!I91+'План ФХД'!I94+'План ФХД'!I97</f>
        <v>49816.14</v>
      </c>
      <c r="N10" s="355">
        <f>'План ФХД'!J91+'План ФХД'!J94+'План ФХД'!J97</f>
        <v>49816.14</v>
      </c>
    </row>
    <row r="11" spans="1:14" ht="24" customHeight="1" x14ac:dyDescent="0.2">
      <c r="A11" s="15" t="s">
        <v>237</v>
      </c>
      <c r="B11" s="19" t="s">
        <v>33</v>
      </c>
      <c r="C11" s="17">
        <v>26411</v>
      </c>
      <c r="D11" s="17" t="s">
        <v>18</v>
      </c>
      <c r="E11" s="170">
        <f>L8+L11-L17</f>
        <v>8457242.5700000003</v>
      </c>
      <c r="F11" s="170">
        <f>M8+M11</f>
        <v>21793672.670000002</v>
      </c>
      <c r="G11" s="170">
        <f>F11</f>
        <v>21793672.670000002</v>
      </c>
      <c r="H11" s="83"/>
      <c r="I11" s="187"/>
      <c r="J11" s="443"/>
      <c r="K11" s="190">
        <v>4</v>
      </c>
      <c r="L11" s="355">
        <f>'План ФХД'!H89+'План ФХД'!H90+'План ФХД'!H92+'План ФХД'!H93+'План ФХД'!H95+'План ФХД'!H96+'План ФХД'!H98+'План ФХД'!H99</f>
        <v>19624094.5</v>
      </c>
      <c r="M11" s="355">
        <f>'План ФХД'!I89+'План ФХД'!I90+'План ФХД'!I92+'План ФХД'!I93+'План ФХД'!I95+'План ФХД'!I96+'План ФХД'!I98+'План ФХД'!I99</f>
        <v>19624094.5</v>
      </c>
      <c r="N11" s="355">
        <f>'План ФХД'!J89+'План ФХД'!J90+'План ФХД'!J92+'План ФХД'!J93+'План ФХД'!J95+'План ФХД'!J96+'План ФХД'!J98+'План ФХД'!J99</f>
        <v>19624094.5</v>
      </c>
    </row>
    <row r="12" spans="1:14" ht="18" customHeight="1" x14ac:dyDescent="0.2">
      <c r="A12" s="15" t="s">
        <v>238</v>
      </c>
      <c r="B12" s="19" t="s">
        <v>35</v>
      </c>
      <c r="C12" s="17">
        <v>26412</v>
      </c>
      <c r="D12" s="17" t="s">
        <v>18</v>
      </c>
      <c r="E12" s="170">
        <v>0</v>
      </c>
      <c r="F12" s="83">
        <v>0</v>
      </c>
      <c r="G12" s="83">
        <v>0</v>
      </c>
      <c r="H12" s="83"/>
      <c r="I12" s="187"/>
      <c r="J12" s="190"/>
      <c r="K12" s="190"/>
      <c r="L12" s="357">
        <f>SUM(L7:L11)</f>
        <v>25562291.73</v>
      </c>
      <c r="M12" s="357">
        <f>SUM(M7:M11)</f>
        <v>27103664.41</v>
      </c>
      <c r="N12" s="357">
        <f>SUM(N7:N11)</f>
        <v>27103664.41</v>
      </c>
    </row>
    <row r="13" spans="1:14" ht="24" customHeight="1" x14ac:dyDescent="0.2">
      <c r="A13" s="21" t="s">
        <v>239</v>
      </c>
      <c r="B13" s="19" t="s">
        <v>34</v>
      </c>
      <c r="C13" s="17">
        <v>26450</v>
      </c>
      <c r="D13" s="17" t="s">
        <v>18</v>
      </c>
      <c r="E13" s="170">
        <f>E14+E15</f>
        <v>3220921.09</v>
      </c>
      <c r="F13" s="83">
        <f>F14+F15</f>
        <v>5309991.74</v>
      </c>
      <c r="G13" s="83">
        <f>G14+G15</f>
        <v>5309991.74</v>
      </c>
      <c r="H13" s="83">
        <f t="shared" ref="H13" si="2">H14+H15</f>
        <v>0</v>
      </c>
      <c r="I13" s="187"/>
    </row>
    <row r="14" spans="1:14" ht="27" customHeight="1" x14ac:dyDescent="0.2">
      <c r="A14" s="21" t="s">
        <v>240</v>
      </c>
      <c r="B14" s="19" t="s">
        <v>300</v>
      </c>
      <c r="C14" s="17">
        <v>26451</v>
      </c>
      <c r="D14" s="17" t="s">
        <v>18</v>
      </c>
      <c r="E14" s="170">
        <f>L9</f>
        <v>1712606.68</v>
      </c>
      <c r="F14" s="83">
        <f>M9</f>
        <v>3511591.74</v>
      </c>
      <c r="G14" s="83">
        <f>F14</f>
        <v>3511591.74</v>
      </c>
      <c r="H14" s="83"/>
      <c r="I14" s="187"/>
      <c r="L14" s="120"/>
    </row>
    <row r="15" spans="1:14" ht="18" customHeight="1" x14ac:dyDescent="0.2">
      <c r="A15" s="21" t="s">
        <v>241</v>
      </c>
      <c r="B15" s="19" t="s">
        <v>299</v>
      </c>
      <c r="C15" s="17">
        <v>26452</v>
      </c>
      <c r="D15" s="17" t="s">
        <v>18</v>
      </c>
      <c r="E15" s="170">
        <f>L7+L10-L16</f>
        <v>1508314.41</v>
      </c>
      <c r="F15" s="170">
        <f>M7+M10</f>
        <v>1798400</v>
      </c>
      <c r="G15" s="170">
        <f>F15</f>
        <v>1798400</v>
      </c>
      <c r="H15" s="83"/>
      <c r="I15" s="187"/>
    </row>
    <row r="16" spans="1:14" ht="40.5" customHeight="1" x14ac:dyDescent="0.2">
      <c r="A16" s="158" t="s">
        <v>45</v>
      </c>
      <c r="B16" s="19" t="s">
        <v>41</v>
      </c>
      <c r="C16" s="17">
        <v>26500</v>
      </c>
      <c r="D16" s="17" t="s">
        <v>18</v>
      </c>
      <c r="E16" s="170">
        <f>E17</f>
        <v>11678163.66</v>
      </c>
      <c r="F16" s="83">
        <f t="shared" ref="F16:G16" si="3">F17</f>
        <v>27103664.41</v>
      </c>
      <c r="G16" s="83">
        <f t="shared" si="3"/>
        <v>27103664.41</v>
      </c>
      <c r="H16" s="83"/>
      <c r="I16" s="187"/>
      <c r="J16" s="460" t="s">
        <v>410</v>
      </c>
      <c r="K16" s="190">
        <v>2</v>
      </c>
      <c r="L16" s="356">
        <v>504314.68</v>
      </c>
    </row>
    <row r="17" spans="1:14" ht="15" customHeight="1" x14ac:dyDescent="0.2">
      <c r="A17" s="21"/>
      <c r="B17" s="19" t="s">
        <v>36</v>
      </c>
      <c r="C17" s="17">
        <v>26510</v>
      </c>
      <c r="D17" s="17"/>
      <c r="E17" s="170">
        <f>E11+E14+E15</f>
        <v>11678163.66</v>
      </c>
      <c r="F17" s="170">
        <f>F11+F14+F15</f>
        <v>27103664.41</v>
      </c>
      <c r="G17" s="170">
        <f t="shared" ref="G17" si="4">G11+G14+G15</f>
        <v>27103664.41</v>
      </c>
      <c r="H17" s="83"/>
      <c r="I17" s="187"/>
      <c r="J17" s="461"/>
      <c r="K17" s="190">
        <v>4</v>
      </c>
      <c r="L17" s="356">
        <v>13379813.390000001</v>
      </c>
    </row>
    <row r="18" spans="1:14" ht="39.75" customHeight="1" x14ac:dyDescent="0.2">
      <c r="A18" s="158" t="s">
        <v>46</v>
      </c>
      <c r="B18" s="19" t="s">
        <v>37</v>
      </c>
      <c r="C18" s="17">
        <v>26600</v>
      </c>
      <c r="D18" s="17" t="s">
        <v>18</v>
      </c>
      <c r="E18" s="170">
        <f>E19</f>
        <v>0</v>
      </c>
      <c r="F18" s="83"/>
      <c r="G18" s="83">
        <f>G19</f>
        <v>0</v>
      </c>
      <c r="H18" s="83">
        <f t="shared" ref="H18" si="5">H19+H20</f>
        <v>0</v>
      </c>
      <c r="I18" s="187"/>
      <c r="J18" s="443"/>
      <c r="K18" s="190"/>
      <c r="L18" s="358">
        <f>SUM(L16:L17)</f>
        <v>13884128.07</v>
      </c>
      <c r="N18" s="299">
        <f>M24-L18</f>
        <v>0</v>
      </c>
    </row>
    <row r="19" spans="1:14" x14ac:dyDescent="0.2">
      <c r="A19" s="21"/>
      <c r="B19" s="19" t="s">
        <v>36</v>
      </c>
      <c r="C19" s="17">
        <v>26610</v>
      </c>
      <c r="D19" s="17"/>
      <c r="E19" s="170"/>
      <c r="F19" s="83"/>
      <c r="G19" s="83">
        <f>F19</f>
        <v>0</v>
      </c>
      <c r="H19" s="83">
        <v>0</v>
      </c>
      <c r="I19" s="187"/>
    </row>
    <row r="20" spans="1:14" ht="13.15" x14ac:dyDescent="0.25">
      <c r="A20" s="21"/>
      <c r="B20" s="19"/>
      <c r="C20" s="17"/>
      <c r="D20" s="17"/>
      <c r="E20" s="28"/>
      <c r="F20" s="28"/>
      <c r="G20" s="28"/>
      <c r="H20" s="28"/>
      <c r="I20" s="188"/>
    </row>
    <row r="21" spans="1:14" ht="40.9" customHeight="1" x14ac:dyDescent="0.25">
      <c r="A21" s="445" t="s">
        <v>381</v>
      </c>
      <c r="B21" s="445"/>
      <c r="C21" s="447" t="s">
        <v>382</v>
      </c>
      <c r="D21" s="447"/>
      <c r="E21" s="8"/>
      <c r="F21" s="8"/>
      <c r="G21" s="8"/>
      <c r="H21" s="8"/>
      <c r="I21" s="8"/>
      <c r="J21" s="448" t="s">
        <v>358</v>
      </c>
      <c r="K21" s="448"/>
      <c r="M21" s="362" t="s">
        <v>357</v>
      </c>
      <c r="N21" s="120">
        <v>5948341.79</v>
      </c>
    </row>
    <row r="22" spans="1:14" ht="15" customHeight="1" x14ac:dyDescent="0.2">
      <c r="A22" s="446" t="s">
        <v>218</v>
      </c>
      <c r="B22" s="446"/>
      <c r="C22" s="23" t="s">
        <v>217</v>
      </c>
      <c r="D22" s="23"/>
      <c r="E22" s="23"/>
      <c r="F22" s="23"/>
      <c r="G22" s="23"/>
      <c r="H22" s="23"/>
      <c r="I22" s="23"/>
      <c r="J22" s="448"/>
      <c r="K22" s="448"/>
      <c r="L22" s="361">
        <f>E7/2</f>
        <v>12781145.869999999</v>
      </c>
      <c r="M22" s="120">
        <f>E16</f>
        <v>11678163.66</v>
      </c>
      <c r="N22" s="299">
        <f>L22-M22</f>
        <v>1102982.21</v>
      </c>
    </row>
    <row r="23" spans="1:14" ht="19.5" customHeight="1" thickBot="1" x14ac:dyDescent="0.3">
      <c r="A23" s="143" t="s">
        <v>248</v>
      </c>
      <c r="B23" s="144"/>
      <c r="C23" s="143" t="s">
        <v>247</v>
      </c>
      <c r="D23" s="143"/>
      <c r="E23" s="8"/>
      <c r="F23" s="8"/>
      <c r="G23" s="8"/>
      <c r="H23" s="8"/>
      <c r="I23" s="8"/>
      <c r="J23" s="449" t="s">
        <v>359</v>
      </c>
      <c r="K23" s="449"/>
      <c r="L23" s="368" t="s">
        <v>408</v>
      </c>
      <c r="M23" s="299"/>
    </row>
    <row r="24" spans="1:14" x14ac:dyDescent="0.2">
      <c r="A24" s="446" t="s">
        <v>219</v>
      </c>
      <c r="B24" s="446"/>
      <c r="C24" s="23" t="s">
        <v>217</v>
      </c>
      <c r="D24" s="23"/>
      <c r="J24" s="450" t="s">
        <v>354</v>
      </c>
      <c r="K24" s="451"/>
      <c r="L24" s="370">
        <v>8078709.8300000001</v>
      </c>
      <c r="M24" s="453">
        <f>L24+L25+L26</f>
        <v>13884128.07</v>
      </c>
      <c r="N24" s="456" t="s">
        <v>409</v>
      </c>
    </row>
    <row r="25" spans="1:14" ht="15.75" x14ac:dyDescent="0.25">
      <c r="A25" s="444" t="s">
        <v>423</v>
      </c>
      <c r="B25" s="424"/>
      <c r="C25" s="424"/>
      <c r="D25" s="424"/>
      <c r="E25" s="424"/>
      <c r="F25" s="424"/>
      <c r="G25" s="424"/>
      <c r="H25" s="424"/>
      <c r="I25" s="183"/>
      <c r="J25" s="452" t="s">
        <v>355</v>
      </c>
      <c r="K25" s="427"/>
      <c r="L25" s="356">
        <v>4384714.08</v>
      </c>
      <c r="M25" s="454"/>
      <c r="N25" s="456"/>
    </row>
    <row r="26" spans="1:14" ht="13.5" thickBot="1" x14ac:dyDescent="0.25">
      <c r="J26" s="462" t="s">
        <v>356</v>
      </c>
      <c r="K26" s="463"/>
      <c r="L26" s="371">
        <v>1420704.16</v>
      </c>
      <c r="M26" s="455"/>
      <c r="N26" s="456"/>
    </row>
    <row r="27" spans="1:14" ht="15" x14ac:dyDescent="0.25">
      <c r="A27" s="428" t="s">
        <v>220</v>
      </c>
      <c r="B27" s="428"/>
      <c r="J27" s="425" t="s">
        <v>377</v>
      </c>
      <c r="K27" s="426"/>
      <c r="L27" s="369"/>
      <c r="M27" s="457">
        <f>L27+L28</f>
        <v>11678163.66</v>
      </c>
      <c r="N27" s="22"/>
    </row>
    <row r="28" spans="1:14" ht="19.149999999999999" customHeight="1" x14ac:dyDescent="0.25">
      <c r="A28" s="434" t="s">
        <v>375</v>
      </c>
      <c r="B28" s="434"/>
      <c r="C28" s="146"/>
      <c r="D28" s="146"/>
      <c r="J28" s="427" t="s">
        <v>378</v>
      </c>
      <c r="K28" s="427"/>
      <c r="L28" s="355">
        <f>E7-L24-L25-L26-L27</f>
        <v>11678163.66</v>
      </c>
      <c r="M28" s="458"/>
    </row>
    <row r="29" spans="1:14" ht="12.75" customHeight="1" x14ac:dyDescent="0.2">
      <c r="A29" s="429" t="s">
        <v>221</v>
      </c>
      <c r="B29" s="429"/>
      <c r="C29" s="147"/>
      <c r="D29" s="147"/>
      <c r="L29" s="367">
        <f>SUM(L24:L28)</f>
        <v>25562291.73</v>
      </c>
    </row>
    <row r="31" spans="1:14" ht="15.75" x14ac:dyDescent="0.2">
      <c r="A31" s="430" t="s">
        <v>374</v>
      </c>
      <c r="B31" s="430"/>
      <c r="J31" s="432"/>
      <c r="K31" s="433"/>
      <c r="L31" s="372"/>
      <c r="M31" s="373"/>
    </row>
    <row r="32" spans="1:14" x14ac:dyDescent="0.2">
      <c r="A32" s="431" t="s">
        <v>222</v>
      </c>
      <c r="B32" s="431"/>
      <c r="L32" s="120"/>
    </row>
    <row r="33" spans="1:8" ht="27.6" customHeight="1" x14ac:dyDescent="0.25">
      <c r="A33" s="424" t="s">
        <v>223</v>
      </c>
      <c r="B33" s="424"/>
      <c r="C33" s="424"/>
      <c r="D33" s="424"/>
      <c r="E33" s="424"/>
      <c r="F33" s="424"/>
      <c r="G33" s="424"/>
      <c r="H33" s="424"/>
    </row>
  </sheetData>
  <mergeCells count="33">
    <mergeCell ref="M24:M26"/>
    <mergeCell ref="N24:N26"/>
    <mergeCell ref="M27:M28"/>
    <mergeCell ref="J7:J9"/>
    <mergeCell ref="J16:J18"/>
    <mergeCell ref="J26:K26"/>
    <mergeCell ref="J6:L6"/>
    <mergeCell ref="J10:J11"/>
    <mergeCell ref="A25:H25"/>
    <mergeCell ref="A21:B21"/>
    <mergeCell ref="A22:B22"/>
    <mergeCell ref="A24:B24"/>
    <mergeCell ref="C21:D21"/>
    <mergeCell ref="J21:K22"/>
    <mergeCell ref="J23:K23"/>
    <mergeCell ref="J24:K24"/>
    <mergeCell ref="J25:K25"/>
    <mergeCell ref="A1:H1"/>
    <mergeCell ref="E3:H3"/>
    <mergeCell ref="H4:H5"/>
    <mergeCell ref="C3:C5"/>
    <mergeCell ref="D3:D5"/>
    <mergeCell ref="B3:B5"/>
    <mergeCell ref="A3:A5"/>
    <mergeCell ref="A33:H33"/>
    <mergeCell ref="J27:K27"/>
    <mergeCell ref="J28:K28"/>
    <mergeCell ref="A27:B27"/>
    <mergeCell ref="A29:B29"/>
    <mergeCell ref="A31:B31"/>
    <mergeCell ref="A32:B32"/>
    <mergeCell ref="J31:K31"/>
    <mergeCell ref="A28:B28"/>
  </mergeCells>
  <pageMargins left="0.47244094488188981" right="0.11811023622047245" top="0.59055118110236227" bottom="0.15748031496062992" header="0" footer="0"/>
  <pageSetup paperSize="9" scale="74" orientation="landscape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zoomScale="85" zoomScaleNormal="85" workbookViewId="0">
      <selection sqref="A1:H1"/>
    </sheetView>
  </sheetViews>
  <sheetFormatPr defaultColWidth="9.140625" defaultRowHeight="15" x14ac:dyDescent="0.25"/>
  <cols>
    <col min="1" max="1" width="10" style="133" customWidth="1"/>
    <col min="2" max="2" width="44.42578125" style="14" customWidth="1"/>
    <col min="3" max="3" width="8.5703125" style="22" customWidth="1"/>
    <col min="4" max="4" width="8.85546875" style="22" customWidth="1"/>
    <col min="5" max="5" width="18.42578125" style="22" customWidth="1"/>
    <col min="6" max="6" width="18.140625" style="22" customWidth="1"/>
    <col min="7" max="7" width="18" style="22" customWidth="1"/>
    <col min="8" max="8" width="14.140625" style="22" customWidth="1"/>
    <col min="9" max="16384" width="9.140625" style="14"/>
  </cols>
  <sheetData>
    <row r="1" spans="1:8" ht="35.25" customHeight="1" x14ac:dyDescent="0.25">
      <c r="A1" s="464" t="s">
        <v>427</v>
      </c>
      <c r="B1" s="410"/>
      <c r="C1" s="410"/>
      <c r="D1" s="410"/>
      <c r="E1" s="410"/>
      <c r="F1" s="410"/>
      <c r="G1" s="410"/>
      <c r="H1" s="410"/>
    </row>
    <row r="3" spans="1:8" x14ac:dyDescent="0.25">
      <c r="A3" s="465" t="s">
        <v>29</v>
      </c>
      <c r="B3" s="465" t="s">
        <v>1</v>
      </c>
      <c r="C3" s="468"/>
      <c r="D3" s="468" t="s">
        <v>131</v>
      </c>
      <c r="E3" s="471" t="s">
        <v>2</v>
      </c>
      <c r="F3" s="472"/>
      <c r="G3" s="472"/>
      <c r="H3" s="473"/>
    </row>
    <row r="4" spans="1:8" x14ac:dyDescent="0.25">
      <c r="A4" s="466"/>
      <c r="B4" s="466"/>
      <c r="C4" s="469"/>
      <c r="D4" s="469"/>
      <c r="E4" s="94" t="s">
        <v>296</v>
      </c>
      <c r="F4" s="94" t="s">
        <v>344</v>
      </c>
      <c r="G4" s="94" t="s">
        <v>399</v>
      </c>
      <c r="H4" s="465" t="s">
        <v>6</v>
      </c>
    </row>
    <row r="5" spans="1:8" ht="30" x14ac:dyDescent="0.25">
      <c r="A5" s="467"/>
      <c r="B5" s="467"/>
      <c r="C5" s="470"/>
      <c r="D5" s="470"/>
      <c r="E5" s="94" t="s">
        <v>3</v>
      </c>
      <c r="F5" s="94" t="s">
        <v>4</v>
      </c>
      <c r="G5" s="94" t="s">
        <v>5</v>
      </c>
      <c r="H5" s="467"/>
    </row>
    <row r="6" spans="1:8" ht="13.9" x14ac:dyDescent="0.25">
      <c r="A6" s="94">
        <v>1</v>
      </c>
      <c r="B6" s="94">
        <v>2</v>
      </c>
      <c r="C6" s="94">
        <v>3</v>
      </c>
      <c r="D6" s="94">
        <v>4</v>
      </c>
      <c r="E6" s="94">
        <v>5</v>
      </c>
      <c r="F6" s="94">
        <v>6</v>
      </c>
      <c r="G6" s="94">
        <v>7</v>
      </c>
      <c r="H6" s="94">
        <v>8</v>
      </c>
    </row>
    <row r="7" spans="1:8" s="68" customFormat="1" ht="14.25" x14ac:dyDescent="0.2">
      <c r="A7" s="131"/>
      <c r="B7" s="135" t="s">
        <v>135</v>
      </c>
      <c r="C7" s="131"/>
      <c r="D7" s="131"/>
      <c r="E7" s="140">
        <f>E8+E10+E11+E9</f>
        <v>60136189.890000001</v>
      </c>
      <c r="F7" s="136">
        <f>F8+F10+F11</f>
        <v>63787961.659999996</v>
      </c>
      <c r="G7" s="136">
        <f>G8+G10+G11</f>
        <v>63787961.659999996</v>
      </c>
      <c r="H7" s="131"/>
    </row>
    <row r="8" spans="1:8" ht="60" customHeight="1" x14ac:dyDescent="0.25">
      <c r="A8" s="94">
        <v>1</v>
      </c>
      <c r="B8" s="134" t="s">
        <v>32</v>
      </c>
      <c r="C8" s="137">
        <v>26000</v>
      </c>
      <c r="D8" s="137">
        <v>131</v>
      </c>
      <c r="E8" s="141">
        <f>'План ФХД'!H21+'План ФХД'!H22</f>
        <v>51647845.920000002</v>
      </c>
      <c r="F8" s="141">
        <f>'План ФХД'!I21+'План ФХД'!I22</f>
        <v>51647845.920000002</v>
      </c>
      <c r="G8" s="141">
        <f>'План ФХД'!J21+'План ФХД'!J22</f>
        <v>51647845.920000002</v>
      </c>
      <c r="H8" s="138"/>
    </row>
    <row r="9" spans="1:8" ht="25.15" customHeight="1" x14ac:dyDescent="0.25">
      <c r="A9" s="295">
        <v>2</v>
      </c>
      <c r="B9" s="134" t="s">
        <v>264</v>
      </c>
      <c r="C9" s="137"/>
      <c r="D9" s="137">
        <v>510</v>
      </c>
      <c r="E9" s="141">
        <f>'План ФХД'!H26</f>
        <v>43383.29</v>
      </c>
      <c r="F9" s="141"/>
      <c r="G9" s="141"/>
      <c r="H9" s="138"/>
    </row>
    <row r="10" spans="1:8" ht="16.5" customHeight="1" x14ac:dyDescent="0.25">
      <c r="A10" s="132">
        <v>3</v>
      </c>
      <c r="B10" s="134" t="s">
        <v>151</v>
      </c>
      <c r="C10" s="137">
        <v>26100</v>
      </c>
      <c r="D10" s="137">
        <v>152</v>
      </c>
      <c r="E10" s="141">
        <f>'План ФХД'!H28</f>
        <v>2344960.6800000002</v>
      </c>
      <c r="F10" s="141">
        <f>'План ФХД'!I28</f>
        <v>6040115.7400000002</v>
      </c>
      <c r="G10" s="141">
        <f>'План ФХД'!J28</f>
        <v>6040115.7400000002</v>
      </c>
      <c r="H10" s="138"/>
    </row>
    <row r="11" spans="1:8" ht="66.75" customHeight="1" x14ac:dyDescent="0.25">
      <c r="A11" s="132">
        <v>4</v>
      </c>
      <c r="B11" s="134" t="s">
        <v>154</v>
      </c>
      <c r="C11" s="137">
        <v>26200</v>
      </c>
      <c r="D11" s="137"/>
      <c r="E11" s="141">
        <f>E12+E13+E14+E15</f>
        <v>6100000</v>
      </c>
      <c r="F11" s="141">
        <f t="shared" ref="F11:G11" si="0">F12+F13+F14+F15</f>
        <v>6100000</v>
      </c>
      <c r="G11" s="141">
        <f t="shared" si="0"/>
        <v>6100000</v>
      </c>
      <c r="H11" s="138"/>
    </row>
    <row r="12" spans="1:8" ht="33.75" customHeight="1" x14ac:dyDescent="0.25">
      <c r="A12" s="132" t="s">
        <v>291</v>
      </c>
      <c r="B12" s="139" t="s">
        <v>212</v>
      </c>
      <c r="C12" s="93"/>
      <c r="D12" s="93">
        <v>121</v>
      </c>
      <c r="E12" s="142">
        <f>'План ФХД'!H19</f>
        <v>370000</v>
      </c>
      <c r="F12" s="142">
        <f>'План ФХД'!I19</f>
        <v>370000</v>
      </c>
      <c r="G12" s="142">
        <f>'План ФХД'!J19</f>
        <v>370000</v>
      </c>
      <c r="H12" s="93"/>
    </row>
    <row r="13" spans="1:8" ht="15.75" customHeight="1" x14ac:dyDescent="0.25">
      <c r="A13" s="132" t="s">
        <v>292</v>
      </c>
      <c r="B13" s="2" t="s">
        <v>213</v>
      </c>
      <c r="C13" s="93"/>
      <c r="D13" s="93">
        <v>131</v>
      </c>
      <c r="E13" s="142">
        <f>'План ФХД'!H23+'План ФХД'!H24</f>
        <v>5607000</v>
      </c>
      <c r="F13" s="142">
        <f>'План ФХД'!I23+'План ФХД'!I24</f>
        <v>5607000</v>
      </c>
      <c r="G13" s="142">
        <f>'План ФХД'!J23+'План ФХД'!J24</f>
        <v>5607000</v>
      </c>
      <c r="H13" s="93"/>
    </row>
    <row r="14" spans="1:8" x14ac:dyDescent="0.25">
      <c r="A14" s="132" t="s">
        <v>293</v>
      </c>
      <c r="B14" s="139" t="s">
        <v>214</v>
      </c>
      <c r="C14" s="93"/>
      <c r="D14" s="93">
        <v>135</v>
      </c>
      <c r="E14" s="142">
        <f>'План ФХД'!H25</f>
        <v>123000</v>
      </c>
      <c r="F14" s="142">
        <f>'План ФХД'!I25</f>
        <v>123000</v>
      </c>
      <c r="G14" s="142">
        <f>'План ФХД'!J25</f>
        <v>123000</v>
      </c>
      <c r="H14" s="93"/>
    </row>
    <row r="15" spans="1:8" x14ac:dyDescent="0.25">
      <c r="A15" s="189" t="s">
        <v>294</v>
      </c>
      <c r="B15" s="190" t="s">
        <v>242</v>
      </c>
      <c r="C15" s="13"/>
      <c r="D15" s="13">
        <v>189</v>
      </c>
      <c r="E15" s="191">
        <f>'План ФХД'!H144</f>
        <v>0</v>
      </c>
      <c r="F15" s="13"/>
      <c r="G15" s="13"/>
      <c r="H15" s="13"/>
    </row>
  </sheetData>
  <mergeCells count="7">
    <mergeCell ref="A1:H1"/>
    <mergeCell ref="A3:A5"/>
    <mergeCell ref="B3:B5"/>
    <mergeCell ref="C3:C5"/>
    <mergeCell ref="D3:D5"/>
    <mergeCell ref="E3:H3"/>
    <mergeCell ref="H4:H5"/>
  </mergeCells>
  <pageMargins left="0.71" right="0.34" top="0.81" bottom="0.15748031496062992" header="0.19" footer="0"/>
  <pageSetup paperSize="9" scale="65" fitToHeight="0" orientation="portrait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9"/>
  <sheetViews>
    <sheetView zoomScale="85" zoomScaleNormal="85" workbookViewId="0">
      <selection activeCell="A2" sqref="A2:J2"/>
    </sheetView>
  </sheetViews>
  <sheetFormatPr defaultColWidth="11.5703125" defaultRowHeight="12.75" x14ac:dyDescent="0.2"/>
  <cols>
    <col min="1" max="1" width="5" style="14" customWidth="1"/>
    <col min="2" max="2" width="35.85546875" style="14" customWidth="1"/>
    <col min="3" max="3" width="15.140625" style="14" customWidth="1"/>
    <col min="4" max="4" width="14.5703125" style="14" customWidth="1"/>
    <col min="5" max="5" width="13.5703125" style="14" customWidth="1"/>
    <col min="6" max="6" width="16" style="14" customWidth="1"/>
    <col min="7" max="7" width="13.7109375" style="14" customWidth="1"/>
    <col min="8" max="9" width="11.5703125" style="14"/>
    <col min="10" max="10" width="14.7109375" style="14" customWidth="1"/>
    <col min="11" max="11" width="15.85546875" style="120" customWidth="1"/>
    <col min="12" max="253" width="11.5703125" style="14"/>
    <col min="254" max="254" width="5" style="14" customWidth="1"/>
    <col min="255" max="255" width="32" style="14" customWidth="1"/>
    <col min="256" max="256" width="15.140625" style="14" customWidth="1"/>
    <col min="257" max="257" width="11.5703125" style="14" customWidth="1"/>
    <col min="258" max="258" width="11.5703125" style="14"/>
    <col min="259" max="259" width="16" style="14" customWidth="1"/>
    <col min="260" max="509" width="11.5703125" style="14"/>
    <col min="510" max="510" width="5" style="14" customWidth="1"/>
    <col min="511" max="511" width="32" style="14" customWidth="1"/>
    <col min="512" max="512" width="15.140625" style="14" customWidth="1"/>
    <col min="513" max="513" width="11.5703125" style="14" customWidth="1"/>
    <col min="514" max="514" width="11.5703125" style="14"/>
    <col min="515" max="515" width="16" style="14" customWidth="1"/>
    <col min="516" max="765" width="11.5703125" style="14"/>
    <col min="766" max="766" width="5" style="14" customWidth="1"/>
    <col min="767" max="767" width="32" style="14" customWidth="1"/>
    <col min="768" max="768" width="15.140625" style="14" customWidth="1"/>
    <col min="769" max="769" width="11.5703125" style="14" customWidth="1"/>
    <col min="770" max="770" width="11.5703125" style="14"/>
    <col min="771" max="771" width="16" style="14" customWidth="1"/>
    <col min="772" max="1021" width="11.5703125" style="14"/>
    <col min="1022" max="1022" width="5" style="14" customWidth="1"/>
    <col min="1023" max="1023" width="32" style="14" customWidth="1"/>
    <col min="1024" max="1024" width="15.140625" style="14" customWidth="1"/>
    <col min="1025" max="1025" width="11.5703125" style="14" customWidth="1"/>
    <col min="1026" max="1026" width="11.5703125" style="14"/>
    <col min="1027" max="1027" width="16" style="14" customWidth="1"/>
    <col min="1028" max="1277" width="11.5703125" style="14"/>
    <col min="1278" max="1278" width="5" style="14" customWidth="1"/>
    <col min="1279" max="1279" width="32" style="14" customWidth="1"/>
    <col min="1280" max="1280" width="15.140625" style="14" customWidth="1"/>
    <col min="1281" max="1281" width="11.5703125" style="14" customWidth="1"/>
    <col min="1282" max="1282" width="11.5703125" style="14"/>
    <col min="1283" max="1283" width="16" style="14" customWidth="1"/>
    <col min="1284" max="1533" width="11.5703125" style="14"/>
    <col min="1534" max="1534" width="5" style="14" customWidth="1"/>
    <col min="1535" max="1535" width="32" style="14" customWidth="1"/>
    <col min="1536" max="1536" width="15.140625" style="14" customWidth="1"/>
    <col min="1537" max="1537" width="11.5703125" style="14" customWidth="1"/>
    <col min="1538" max="1538" width="11.5703125" style="14"/>
    <col min="1539" max="1539" width="16" style="14" customWidth="1"/>
    <col min="1540" max="1789" width="11.5703125" style="14"/>
    <col min="1790" max="1790" width="5" style="14" customWidth="1"/>
    <col min="1791" max="1791" width="32" style="14" customWidth="1"/>
    <col min="1792" max="1792" width="15.140625" style="14" customWidth="1"/>
    <col min="1793" max="1793" width="11.5703125" style="14" customWidth="1"/>
    <col min="1794" max="1794" width="11.5703125" style="14"/>
    <col min="1795" max="1795" width="16" style="14" customWidth="1"/>
    <col min="1796" max="2045" width="11.5703125" style="14"/>
    <col min="2046" max="2046" width="5" style="14" customWidth="1"/>
    <col min="2047" max="2047" width="32" style="14" customWidth="1"/>
    <col min="2048" max="2048" width="15.140625" style="14" customWidth="1"/>
    <col min="2049" max="2049" width="11.5703125" style="14" customWidth="1"/>
    <col min="2050" max="2050" width="11.5703125" style="14"/>
    <col min="2051" max="2051" width="16" style="14" customWidth="1"/>
    <col min="2052" max="2301" width="11.5703125" style="14"/>
    <col min="2302" max="2302" width="5" style="14" customWidth="1"/>
    <col min="2303" max="2303" width="32" style="14" customWidth="1"/>
    <col min="2304" max="2304" width="15.140625" style="14" customWidth="1"/>
    <col min="2305" max="2305" width="11.5703125" style="14" customWidth="1"/>
    <col min="2306" max="2306" width="11.5703125" style="14"/>
    <col min="2307" max="2307" width="16" style="14" customWidth="1"/>
    <col min="2308" max="2557" width="11.5703125" style="14"/>
    <col min="2558" max="2558" width="5" style="14" customWidth="1"/>
    <col min="2559" max="2559" width="32" style="14" customWidth="1"/>
    <col min="2560" max="2560" width="15.140625" style="14" customWidth="1"/>
    <col min="2561" max="2561" width="11.5703125" style="14" customWidth="1"/>
    <col min="2562" max="2562" width="11.5703125" style="14"/>
    <col min="2563" max="2563" width="16" style="14" customWidth="1"/>
    <col min="2564" max="2813" width="11.5703125" style="14"/>
    <col min="2814" max="2814" width="5" style="14" customWidth="1"/>
    <col min="2815" max="2815" width="32" style="14" customWidth="1"/>
    <col min="2816" max="2816" width="15.140625" style="14" customWidth="1"/>
    <col min="2817" max="2817" width="11.5703125" style="14" customWidth="1"/>
    <col min="2818" max="2818" width="11.5703125" style="14"/>
    <col min="2819" max="2819" width="16" style="14" customWidth="1"/>
    <col min="2820" max="3069" width="11.5703125" style="14"/>
    <col min="3070" max="3070" width="5" style="14" customWidth="1"/>
    <col min="3071" max="3071" width="32" style="14" customWidth="1"/>
    <col min="3072" max="3072" width="15.140625" style="14" customWidth="1"/>
    <col min="3073" max="3073" width="11.5703125" style="14" customWidth="1"/>
    <col min="3074" max="3074" width="11.5703125" style="14"/>
    <col min="3075" max="3075" width="16" style="14" customWidth="1"/>
    <col min="3076" max="3325" width="11.5703125" style="14"/>
    <col min="3326" max="3326" width="5" style="14" customWidth="1"/>
    <col min="3327" max="3327" width="32" style="14" customWidth="1"/>
    <col min="3328" max="3328" width="15.140625" style="14" customWidth="1"/>
    <col min="3329" max="3329" width="11.5703125" style="14" customWidth="1"/>
    <col min="3330" max="3330" width="11.5703125" style="14"/>
    <col min="3331" max="3331" width="16" style="14" customWidth="1"/>
    <col min="3332" max="3581" width="11.5703125" style="14"/>
    <col min="3582" max="3582" width="5" style="14" customWidth="1"/>
    <col min="3583" max="3583" width="32" style="14" customWidth="1"/>
    <col min="3584" max="3584" width="15.140625" style="14" customWidth="1"/>
    <col min="3585" max="3585" width="11.5703125" style="14" customWidth="1"/>
    <col min="3586" max="3586" width="11.5703125" style="14"/>
    <col min="3587" max="3587" width="16" style="14" customWidth="1"/>
    <col min="3588" max="3837" width="11.5703125" style="14"/>
    <col min="3838" max="3838" width="5" style="14" customWidth="1"/>
    <col min="3839" max="3839" width="32" style="14" customWidth="1"/>
    <col min="3840" max="3840" width="15.140625" style="14" customWidth="1"/>
    <col min="3841" max="3841" width="11.5703125" style="14" customWidth="1"/>
    <col min="3842" max="3842" width="11.5703125" style="14"/>
    <col min="3843" max="3843" width="16" style="14" customWidth="1"/>
    <col min="3844" max="4093" width="11.5703125" style="14"/>
    <col min="4094" max="4094" width="5" style="14" customWidth="1"/>
    <col min="4095" max="4095" width="32" style="14" customWidth="1"/>
    <col min="4096" max="4096" width="15.140625" style="14" customWidth="1"/>
    <col min="4097" max="4097" width="11.5703125" style="14" customWidth="1"/>
    <col min="4098" max="4098" width="11.5703125" style="14"/>
    <col min="4099" max="4099" width="16" style="14" customWidth="1"/>
    <col min="4100" max="4349" width="11.5703125" style="14"/>
    <col min="4350" max="4350" width="5" style="14" customWidth="1"/>
    <col min="4351" max="4351" width="32" style="14" customWidth="1"/>
    <col min="4352" max="4352" width="15.140625" style="14" customWidth="1"/>
    <col min="4353" max="4353" width="11.5703125" style="14" customWidth="1"/>
    <col min="4354" max="4354" width="11.5703125" style="14"/>
    <col min="4355" max="4355" width="16" style="14" customWidth="1"/>
    <col min="4356" max="4605" width="11.5703125" style="14"/>
    <col min="4606" max="4606" width="5" style="14" customWidth="1"/>
    <col min="4607" max="4607" width="32" style="14" customWidth="1"/>
    <col min="4608" max="4608" width="15.140625" style="14" customWidth="1"/>
    <col min="4609" max="4609" width="11.5703125" style="14" customWidth="1"/>
    <col min="4610" max="4610" width="11.5703125" style="14"/>
    <col min="4611" max="4611" width="16" style="14" customWidth="1"/>
    <col min="4612" max="4861" width="11.5703125" style="14"/>
    <col min="4862" max="4862" width="5" style="14" customWidth="1"/>
    <col min="4863" max="4863" width="32" style="14" customWidth="1"/>
    <col min="4864" max="4864" width="15.140625" style="14" customWidth="1"/>
    <col min="4865" max="4865" width="11.5703125" style="14" customWidth="1"/>
    <col min="4866" max="4866" width="11.5703125" style="14"/>
    <col min="4867" max="4867" width="16" style="14" customWidth="1"/>
    <col min="4868" max="5117" width="11.5703125" style="14"/>
    <col min="5118" max="5118" width="5" style="14" customWidth="1"/>
    <col min="5119" max="5119" width="32" style="14" customWidth="1"/>
    <col min="5120" max="5120" width="15.140625" style="14" customWidth="1"/>
    <col min="5121" max="5121" width="11.5703125" style="14" customWidth="1"/>
    <col min="5122" max="5122" width="11.5703125" style="14"/>
    <col min="5123" max="5123" width="16" style="14" customWidth="1"/>
    <col min="5124" max="5373" width="11.5703125" style="14"/>
    <col min="5374" max="5374" width="5" style="14" customWidth="1"/>
    <col min="5375" max="5375" width="32" style="14" customWidth="1"/>
    <col min="5376" max="5376" width="15.140625" style="14" customWidth="1"/>
    <col min="5377" max="5377" width="11.5703125" style="14" customWidth="1"/>
    <col min="5378" max="5378" width="11.5703125" style="14"/>
    <col min="5379" max="5379" width="16" style="14" customWidth="1"/>
    <col min="5380" max="5629" width="11.5703125" style="14"/>
    <col min="5630" max="5630" width="5" style="14" customWidth="1"/>
    <col min="5631" max="5631" width="32" style="14" customWidth="1"/>
    <col min="5632" max="5632" width="15.140625" style="14" customWidth="1"/>
    <col min="5633" max="5633" width="11.5703125" style="14" customWidth="1"/>
    <col min="5634" max="5634" width="11.5703125" style="14"/>
    <col min="5635" max="5635" width="16" style="14" customWidth="1"/>
    <col min="5636" max="5885" width="11.5703125" style="14"/>
    <col min="5886" max="5886" width="5" style="14" customWidth="1"/>
    <col min="5887" max="5887" width="32" style="14" customWidth="1"/>
    <col min="5888" max="5888" width="15.140625" style="14" customWidth="1"/>
    <col min="5889" max="5889" width="11.5703125" style="14" customWidth="1"/>
    <col min="5890" max="5890" width="11.5703125" style="14"/>
    <col min="5891" max="5891" width="16" style="14" customWidth="1"/>
    <col min="5892" max="6141" width="11.5703125" style="14"/>
    <col min="6142" max="6142" width="5" style="14" customWidth="1"/>
    <col min="6143" max="6143" width="32" style="14" customWidth="1"/>
    <col min="6144" max="6144" width="15.140625" style="14" customWidth="1"/>
    <col min="6145" max="6145" width="11.5703125" style="14" customWidth="1"/>
    <col min="6146" max="6146" width="11.5703125" style="14"/>
    <col min="6147" max="6147" width="16" style="14" customWidth="1"/>
    <col min="6148" max="6397" width="11.5703125" style="14"/>
    <col min="6398" max="6398" width="5" style="14" customWidth="1"/>
    <col min="6399" max="6399" width="32" style="14" customWidth="1"/>
    <col min="6400" max="6400" width="15.140625" style="14" customWidth="1"/>
    <col min="6401" max="6401" width="11.5703125" style="14" customWidth="1"/>
    <col min="6402" max="6402" width="11.5703125" style="14"/>
    <col min="6403" max="6403" width="16" style="14" customWidth="1"/>
    <col min="6404" max="6653" width="11.5703125" style="14"/>
    <col min="6654" max="6654" width="5" style="14" customWidth="1"/>
    <col min="6655" max="6655" width="32" style="14" customWidth="1"/>
    <col min="6656" max="6656" width="15.140625" style="14" customWidth="1"/>
    <col min="6657" max="6657" width="11.5703125" style="14" customWidth="1"/>
    <col min="6658" max="6658" width="11.5703125" style="14"/>
    <col min="6659" max="6659" width="16" style="14" customWidth="1"/>
    <col min="6660" max="6909" width="11.5703125" style="14"/>
    <col min="6910" max="6910" width="5" style="14" customWidth="1"/>
    <col min="6911" max="6911" width="32" style="14" customWidth="1"/>
    <col min="6912" max="6912" width="15.140625" style="14" customWidth="1"/>
    <col min="6913" max="6913" width="11.5703125" style="14" customWidth="1"/>
    <col min="6914" max="6914" width="11.5703125" style="14"/>
    <col min="6915" max="6915" width="16" style="14" customWidth="1"/>
    <col min="6916" max="7165" width="11.5703125" style="14"/>
    <col min="7166" max="7166" width="5" style="14" customWidth="1"/>
    <col min="7167" max="7167" width="32" style="14" customWidth="1"/>
    <col min="7168" max="7168" width="15.140625" style="14" customWidth="1"/>
    <col min="7169" max="7169" width="11.5703125" style="14" customWidth="1"/>
    <col min="7170" max="7170" width="11.5703125" style="14"/>
    <col min="7171" max="7171" width="16" style="14" customWidth="1"/>
    <col min="7172" max="7421" width="11.5703125" style="14"/>
    <col min="7422" max="7422" width="5" style="14" customWidth="1"/>
    <col min="7423" max="7423" width="32" style="14" customWidth="1"/>
    <col min="7424" max="7424" width="15.140625" style="14" customWidth="1"/>
    <col min="7425" max="7425" width="11.5703125" style="14" customWidth="1"/>
    <col min="7426" max="7426" width="11.5703125" style="14"/>
    <col min="7427" max="7427" width="16" style="14" customWidth="1"/>
    <col min="7428" max="7677" width="11.5703125" style="14"/>
    <col min="7678" max="7678" width="5" style="14" customWidth="1"/>
    <col min="7679" max="7679" width="32" style="14" customWidth="1"/>
    <col min="7680" max="7680" width="15.140625" style="14" customWidth="1"/>
    <col min="7681" max="7681" width="11.5703125" style="14" customWidth="1"/>
    <col min="7682" max="7682" width="11.5703125" style="14"/>
    <col min="7683" max="7683" width="16" style="14" customWidth="1"/>
    <col min="7684" max="7933" width="11.5703125" style="14"/>
    <col min="7934" max="7934" width="5" style="14" customWidth="1"/>
    <col min="7935" max="7935" width="32" style="14" customWidth="1"/>
    <col min="7936" max="7936" width="15.140625" style="14" customWidth="1"/>
    <col min="7937" max="7937" width="11.5703125" style="14" customWidth="1"/>
    <col min="7938" max="7938" width="11.5703125" style="14"/>
    <col min="7939" max="7939" width="16" style="14" customWidth="1"/>
    <col min="7940" max="8189" width="11.5703125" style="14"/>
    <col min="8190" max="8190" width="5" style="14" customWidth="1"/>
    <col min="8191" max="8191" width="32" style="14" customWidth="1"/>
    <col min="8192" max="8192" width="15.140625" style="14" customWidth="1"/>
    <col min="8193" max="8193" width="11.5703125" style="14" customWidth="1"/>
    <col min="8194" max="8194" width="11.5703125" style="14"/>
    <col min="8195" max="8195" width="16" style="14" customWidth="1"/>
    <col min="8196" max="8445" width="11.5703125" style="14"/>
    <col min="8446" max="8446" width="5" style="14" customWidth="1"/>
    <col min="8447" max="8447" width="32" style="14" customWidth="1"/>
    <col min="8448" max="8448" width="15.140625" style="14" customWidth="1"/>
    <col min="8449" max="8449" width="11.5703125" style="14" customWidth="1"/>
    <col min="8450" max="8450" width="11.5703125" style="14"/>
    <col min="8451" max="8451" width="16" style="14" customWidth="1"/>
    <col min="8452" max="8701" width="11.5703125" style="14"/>
    <col min="8702" max="8702" width="5" style="14" customWidth="1"/>
    <col min="8703" max="8703" width="32" style="14" customWidth="1"/>
    <col min="8704" max="8704" width="15.140625" style="14" customWidth="1"/>
    <col min="8705" max="8705" width="11.5703125" style="14" customWidth="1"/>
    <col min="8706" max="8706" width="11.5703125" style="14"/>
    <col min="8707" max="8707" width="16" style="14" customWidth="1"/>
    <col min="8708" max="8957" width="11.5703125" style="14"/>
    <col min="8958" max="8958" width="5" style="14" customWidth="1"/>
    <col min="8959" max="8959" width="32" style="14" customWidth="1"/>
    <col min="8960" max="8960" width="15.140625" style="14" customWidth="1"/>
    <col min="8961" max="8961" width="11.5703125" style="14" customWidth="1"/>
    <col min="8962" max="8962" width="11.5703125" style="14"/>
    <col min="8963" max="8963" width="16" style="14" customWidth="1"/>
    <col min="8964" max="9213" width="11.5703125" style="14"/>
    <col min="9214" max="9214" width="5" style="14" customWidth="1"/>
    <col min="9215" max="9215" width="32" style="14" customWidth="1"/>
    <col min="9216" max="9216" width="15.140625" style="14" customWidth="1"/>
    <col min="9217" max="9217" width="11.5703125" style="14" customWidth="1"/>
    <col min="9218" max="9218" width="11.5703125" style="14"/>
    <col min="9219" max="9219" width="16" style="14" customWidth="1"/>
    <col min="9220" max="9469" width="11.5703125" style="14"/>
    <col min="9470" max="9470" width="5" style="14" customWidth="1"/>
    <col min="9471" max="9471" width="32" style="14" customWidth="1"/>
    <col min="9472" max="9472" width="15.140625" style="14" customWidth="1"/>
    <col min="9473" max="9473" width="11.5703125" style="14" customWidth="1"/>
    <col min="9474" max="9474" width="11.5703125" style="14"/>
    <col min="9475" max="9475" width="16" style="14" customWidth="1"/>
    <col min="9476" max="9725" width="11.5703125" style="14"/>
    <col min="9726" max="9726" width="5" style="14" customWidth="1"/>
    <col min="9727" max="9727" width="32" style="14" customWidth="1"/>
    <col min="9728" max="9728" width="15.140625" style="14" customWidth="1"/>
    <col min="9729" max="9729" width="11.5703125" style="14" customWidth="1"/>
    <col min="9730" max="9730" width="11.5703125" style="14"/>
    <col min="9731" max="9731" width="16" style="14" customWidth="1"/>
    <col min="9732" max="9981" width="11.5703125" style="14"/>
    <col min="9982" max="9982" width="5" style="14" customWidth="1"/>
    <col min="9983" max="9983" width="32" style="14" customWidth="1"/>
    <col min="9984" max="9984" width="15.140625" style="14" customWidth="1"/>
    <col min="9985" max="9985" width="11.5703125" style="14" customWidth="1"/>
    <col min="9986" max="9986" width="11.5703125" style="14"/>
    <col min="9987" max="9987" width="16" style="14" customWidth="1"/>
    <col min="9988" max="10237" width="11.5703125" style="14"/>
    <col min="10238" max="10238" width="5" style="14" customWidth="1"/>
    <col min="10239" max="10239" width="32" style="14" customWidth="1"/>
    <col min="10240" max="10240" width="15.140625" style="14" customWidth="1"/>
    <col min="10241" max="10241" width="11.5703125" style="14" customWidth="1"/>
    <col min="10242" max="10242" width="11.5703125" style="14"/>
    <col min="10243" max="10243" width="16" style="14" customWidth="1"/>
    <col min="10244" max="10493" width="11.5703125" style="14"/>
    <col min="10494" max="10494" width="5" style="14" customWidth="1"/>
    <col min="10495" max="10495" width="32" style="14" customWidth="1"/>
    <col min="10496" max="10496" width="15.140625" style="14" customWidth="1"/>
    <col min="10497" max="10497" width="11.5703125" style="14" customWidth="1"/>
    <col min="10498" max="10498" width="11.5703125" style="14"/>
    <col min="10499" max="10499" width="16" style="14" customWidth="1"/>
    <col min="10500" max="10749" width="11.5703125" style="14"/>
    <col min="10750" max="10750" width="5" style="14" customWidth="1"/>
    <col min="10751" max="10751" width="32" style="14" customWidth="1"/>
    <col min="10752" max="10752" width="15.140625" style="14" customWidth="1"/>
    <col min="10753" max="10753" width="11.5703125" style="14" customWidth="1"/>
    <col min="10754" max="10754" width="11.5703125" style="14"/>
    <col min="10755" max="10755" width="16" style="14" customWidth="1"/>
    <col min="10756" max="11005" width="11.5703125" style="14"/>
    <col min="11006" max="11006" width="5" style="14" customWidth="1"/>
    <col min="11007" max="11007" width="32" style="14" customWidth="1"/>
    <col min="11008" max="11008" width="15.140625" style="14" customWidth="1"/>
    <col min="11009" max="11009" width="11.5703125" style="14" customWidth="1"/>
    <col min="11010" max="11010" width="11.5703125" style="14"/>
    <col min="11011" max="11011" width="16" style="14" customWidth="1"/>
    <col min="11012" max="11261" width="11.5703125" style="14"/>
    <col min="11262" max="11262" width="5" style="14" customWidth="1"/>
    <col min="11263" max="11263" width="32" style="14" customWidth="1"/>
    <col min="11264" max="11264" width="15.140625" style="14" customWidth="1"/>
    <col min="11265" max="11265" width="11.5703125" style="14" customWidth="1"/>
    <col min="11266" max="11266" width="11.5703125" style="14"/>
    <col min="11267" max="11267" width="16" style="14" customWidth="1"/>
    <col min="11268" max="11517" width="11.5703125" style="14"/>
    <col min="11518" max="11518" width="5" style="14" customWidth="1"/>
    <col min="11519" max="11519" width="32" style="14" customWidth="1"/>
    <col min="11520" max="11520" width="15.140625" style="14" customWidth="1"/>
    <col min="11521" max="11521" width="11.5703125" style="14" customWidth="1"/>
    <col min="11522" max="11522" width="11.5703125" style="14"/>
    <col min="11523" max="11523" width="16" style="14" customWidth="1"/>
    <col min="11524" max="11773" width="11.5703125" style="14"/>
    <col min="11774" max="11774" width="5" style="14" customWidth="1"/>
    <col min="11775" max="11775" width="32" style="14" customWidth="1"/>
    <col min="11776" max="11776" width="15.140625" style="14" customWidth="1"/>
    <col min="11777" max="11777" width="11.5703125" style="14" customWidth="1"/>
    <col min="11778" max="11778" width="11.5703125" style="14"/>
    <col min="11779" max="11779" width="16" style="14" customWidth="1"/>
    <col min="11780" max="12029" width="11.5703125" style="14"/>
    <col min="12030" max="12030" width="5" style="14" customWidth="1"/>
    <col min="12031" max="12031" width="32" style="14" customWidth="1"/>
    <col min="12032" max="12032" width="15.140625" style="14" customWidth="1"/>
    <col min="12033" max="12033" width="11.5703125" style="14" customWidth="1"/>
    <col min="12034" max="12034" width="11.5703125" style="14"/>
    <col min="12035" max="12035" width="16" style="14" customWidth="1"/>
    <col min="12036" max="12285" width="11.5703125" style="14"/>
    <col min="12286" max="12286" width="5" style="14" customWidth="1"/>
    <col min="12287" max="12287" width="32" style="14" customWidth="1"/>
    <col min="12288" max="12288" width="15.140625" style="14" customWidth="1"/>
    <col min="12289" max="12289" width="11.5703125" style="14" customWidth="1"/>
    <col min="12290" max="12290" width="11.5703125" style="14"/>
    <col min="12291" max="12291" width="16" style="14" customWidth="1"/>
    <col min="12292" max="12541" width="11.5703125" style="14"/>
    <col min="12542" max="12542" width="5" style="14" customWidth="1"/>
    <col min="12543" max="12543" width="32" style="14" customWidth="1"/>
    <col min="12544" max="12544" width="15.140625" style="14" customWidth="1"/>
    <col min="12545" max="12545" width="11.5703125" style="14" customWidth="1"/>
    <col min="12546" max="12546" width="11.5703125" style="14"/>
    <col min="12547" max="12547" width="16" style="14" customWidth="1"/>
    <col min="12548" max="12797" width="11.5703125" style="14"/>
    <col min="12798" max="12798" width="5" style="14" customWidth="1"/>
    <col min="12799" max="12799" width="32" style="14" customWidth="1"/>
    <col min="12800" max="12800" width="15.140625" style="14" customWidth="1"/>
    <col min="12801" max="12801" width="11.5703125" style="14" customWidth="1"/>
    <col min="12802" max="12802" width="11.5703125" style="14"/>
    <col min="12803" max="12803" width="16" style="14" customWidth="1"/>
    <col min="12804" max="13053" width="11.5703125" style="14"/>
    <col min="13054" max="13054" width="5" style="14" customWidth="1"/>
    <col min="13055" max="13055" width="32" style="14" customWidth="1"/>
    <col min="13056" max="13056" width="15.140625" style="14" customWidth="1"/>
    <col min="13057" max="13057" width="11.5703125" style="14" customWidth="1"/>
    <col min="13058" max="13058" width="11.5703125" style="14"/>
    <col min="13059" max="13059" width="16" style="14" customWidth="1"/>
    <col min="13060" max="13309" width="11.5703125" style="14"/>
    <col min="13310" max="13310" width="5" style="14" customWidth="1"/>
    <col min="13311" max="13311" width="32" style="14" customWidth="1"/>
    <col min="13312" max="13312" width="15.140625" style="14" customWidth="1"/>
    <col min="13313" max="13313" width="11.5703125" style="14" customWidth="1"/>
    <col min="13314" max="13314" width="11.5703125" style="14"/>
    <col min="13315" max="13315" width="16" style="14" customWidth="1"/>
    <col min="13316" max="13565" width="11.5703125" style="14"/>
    <col min="13566" max="13566" width="5" style="14" customWidth="1"/>
    <col min="13567" max="13567" width="32" style="14" customWidth="1"/>
    <col min="13568" max="13568" width="15.140625" style="14" customWidth="1"/>
    <col min="13569" max="13569" width="11.5703125" style="14" customWidth="1"/>
    <col min="13570" max="13570" width="11.5703125" style="14"/>
    <col min="13571" max="13571" width="16" style="14" customWidth="1"/>
    <col min="13572" max="13821" width="11.5703125" style="14"/>
    <col min="13822" max="13822" width="5" style="14" customWidth="1"/>
    <col min="13823" max="13823" width="32" style="14" customWidth="1"/>
    <col min="13824" max="13824" width="15.140625" style="14" customWidth="1"/>
    <col min="13825" max="13825" width="11.5703125" style="14" customWidth="1"/>
    <col min="13826" max="13826" width="11.5703125" style="14"/>
    <col min="13827" max="13827" width="16" style="14" customWidth="1"/>
    <col min="13828" max="14077" width="11.5703125" style="14"/>
    <col min="14078" max="14078" width="5" style="14" customWidth="1"/>
    <col min="14079" max="14079" width="32" style="14" customWidth="1"/>
    <col min="14080" max="14080" width="15.140625" style="14" customWidth="1"/>
    <col min="14081" max="14081" width="11.5703125" style="14" customWidth="1"/>
    <col min="14082" max="14082" width="11.5703125" style="14"/>
    <col min="14083" max="14083" width="16" style="14" customWidth="1"/>
    <col min="14084" max="14333" width="11.5703125" style="14"/>
    <col min="14334" max="14334" width="5" style="14" customWidth="1"/>
    <col min="14335" max="14335" width="32" style="14" customWidth="1"/>
    <col min="14336" max="14336" width="15.140625" style="14" customWidth="1"/>
    <col min="14337" max="14337" width="11.5703125" style="14" customWidth="1"/>
    <col min="14338" max="14338" width="11.5703125" style="14"/>
    <col min="14339" max="14339" width="16" style="14" customWidth="1"/>
    <col min="14340" max="14589" width="11.5703125" style="14"/>
    <col min="14590" max="14590" width="5" style="14" customWidth="1"/>
    <col min="14591" max="14591" width="32" style="14" customWidth="1"/>
    <col min="14592" max="14592" width="15.140625" style="14" customWidth="1"/>
    <col min="14593" max="14593" width="11.5703125" style="14" customWidth="1"/>
    <col min="14594" max="14594" width="11.5703125" style="14"/>
    <col min="14595" max="14595" width="16" style="14" customWidth="1"/>
    <col min="14596" max="14845" width="11.5703125" style="14"/>
    <col min="14846" max="14846" width="5" style="14" customWidth="1"/>
    <col min="14847" max="14847" width="32" style="14" customWidth="1"/>
    <col min="14848" max="14848" width="15.140625" style="14" customWidth="1"/>
    <col min="14849" max="14849" width="11.5703125" style="14" customWidth="1"/>
    <col min="14850" max="14850" width="11.5703125" style="14"/>
    <col min="14851" max="14851" width="16" style="14" customWidth="1"/>
    <col min="14852" max="15101" width="11.5703125" style="14"/>
    <col min="15102" max="15102" width="5" style="14" customWidth="1"/>
    <col min="15103" max="15103" width="32" style="14" customWidth="1"/>
    <col min="15104" max="15104" width="15.140625" style="14" customWidth="1"/>
    <col min="15105" max="15105" width="11.5703125" style="14" customWidth="1"/>
    <col min="15106" max="15106" width="11.5703125" style="14"/>
    <col min="15107" max="15107" width="16" style="14" customWidth="1"/>
    <col min="15108" max="15357" width="11.5703125" style="14"/>
    <col min="15358" max="15358" width="5" style="14" customWidth="1"/>
    <col min="15359" max="15359" width="32" style="14" customWidth="1"/>
    <col min="15360" max="15360" width="15.140625" style="14" customWidth="1"/>
    <col min="15361" max="15361" width="11.5703125" style="14" customWidth="1"/>
    <col min="15362" max="15362" width="11.5703125" style="14"/>
    <col min="15363" max="15363" width="16" style="14" customWidth="1"/>
    <col min="15364" max="15613" width="11.5703125" style="14"/>
    <col min="15614" max="15614" width="5" style="14" customWidth="1"/>
    <col min="15615" max="15615" width="32" style="14" customWidth="1"/>
    <col min="15616" max="15616" width="15.140625" style="14" customWidth="1"/>
    <col min="15617" max="15617" width="11.5703125" style="14" customWidth="1"/>
    <col min="15618" max="15618" width="11.5703125" style="14"/>
    <col min="15619" max="15619" width="16" style="14" customWidth="1"/>
    <col min="15620" max="15869" width="11.5703125" style="14"/>
    <col min="15870" max="15870" width="5" style="14" customWidth="1"/>
    <col min="15871" max="15871" width="32" style="14" customWidth="1"/>
    <col min="15872" max="15872" width="15.140625" style="14" customWidth="1"/>
    <col min="15873" max="15873" width="11.5703125" style="14" customWidth="1"/>
    <col min="15874" max="15874" width="11.5703125" style="14"/>
    <col min="15875" max="15875" width="16" style="14" customWidth="1"/>
    <col min="15876" max="16125" width="11.5703125" style="14"/>
    <col min="16126" max="16126" width="5" style="14" customWidth="1"/>
    <col min="16127" max="16127" width="32" style="14" customWidth="1"/>
    <col min="16128" max="16128" width="15.140625" style="14" customWidth="1"/>
    <col min="16129" max="16129" width="11.5703125" style="14" customWidth="1"/>
    <col min="16130" max="16130" width="11.5703125" style="14"/>
    <col min="16131" max="16131" width="16" style="14" customWidth="1"/>
    <col min="16132" max="16384" width="11.5703125" style="14"/>
  </cols>
  <sheetData>
    <row r="1" spans="1:11" s="66" customFormat="1" ht="20.25" x14ac:dyDescent="0.3">
      <c r="A1" s="500" t="s">
        <v>418</v>
      </c>
      <c r="B1" s="500"/>
      <c r="C1" s="500"/>
      <c r="D1" s="500"/>
      <c r="E1" s="500"/>
      <c r="F1" s="500"/>
      <c r="G1" s="500"/>
      <c r="H1" s="500"/>
      <c r="I1" s="500"/>
      <c r="J1" s="500"/>
      <c r="K1" s="116"/>
    </row>
    <row r="2" spans="1:11" ht="15.75" x14ac:dyDescent="0.25">
      <c r="A2" s="515" t="s">
        <v>226</v>
      </c>
      <c r="B2" s="515"/>
      <c r="C2" s="515"/>
      <c r="D2" s="515"/>
      <c r="E2" s="515"/>
      <c r="F2" s="515"/>
      <c r="G2" s="515"/>
      <c r="H2" s="515"/>
      <c r="I2" s="515"/>
      <c r="J2" s="515"/>
      <c r="K2" s="117"/>
    </row>
    <row r="3" spans="1:11" ht="15.75" x14ac:dyDescent="0.25">
      <c r="A3" s="501" t="s">
        <v>190</v>
      </c>
      <c r="B3" s="501"/>
      <c r="C3" s="501"/>
      <c r="D3" s="501"/>
      <c r="E3" s="501"/>
      <c r="F3" s="30"/>
      <c r="G3" s="30"/>
      <c r="H3" s="30"/>
      <c r="I3" s="30"/>
      <c r="K3" s="117"/>
    </row>
    <row r="4" spans="1:11" ht="15.75" x14ac:dyDescent="0.25">
      <c r="A4" s="489" t="s">
        <v>188</v>
      </c>
      <c r="B4" s="489"/>
      <c r="C4" s="106">
        <v>4</v>
      </c>
      <c r="D4" s="2"/>
      <c r="E4" s="2"/>
      <c r="F4" s="2"/>
      <c r="G4" s="2"/>
      <c r="H4" s="2"/>
      <c r="I4" s="2"/>
      <c r="J4" s="2"/>
      <c r="K4" s="117"/>
    </row>
    <row r="5" spans="1:11" ht="13.9" x14ac:dyDescent="0.25">
      <c r="A5" s="71"/>
      <c r="B5" s="71"/>
      <c r="C5" s="71"/>
      <c r="D5" s="71"/>
      <c r="E5" s="71"/>
      <c r="F5" s="30"/>
      <c r="G5" s="30"/>
      <c r="H5" s="30"/>
      <c r="I5" s="30"/>
      <c r="K5" s="117"/>
    </row>
    <row r="6" spans="1:11" ht="15" customHeight="1" x14ac:dyDescent="0.25">
      <c r="A6" s="478" t="s">
        <v>189</v>
      </c>
      <c r="B6" s="478"/>
      <c r="C6" s="105">
        <v>111</v>
      </c>
      <c r="D6" s="67"/>
      <c r="E6" s="67"/>
      <c r="F6" s="67"/>
      <c r="G6" s="67"/>
      <c r="H6" s="67"/>
      <c r="I6" s="67"/>
      <c r="J6" s="67"/>
      <c r="K6" s="117"/>
    </row>
    <row r="7" spans="1:11" s="3" customFormat="1" ht="15.75" x14ac:dyDescent="0.25">
      <c r="A7" s="501" t="s">
        <v>224</v>
      </c>
      <c r="B7" s="501"/>
      <c r="C7" s="501"/>
      <c r="D7" s="501"/>
      <c r="E7" s="501"/>
      <c r="F7" s="501"/>
      <c r="K7" s="118"/>
    </row>
    <row r="8" spans="1:11" s="107" customFormat="1" ht="15.75" x14ac:dyDescent="0.25">
      <c r="A8" s="107" t="s">
        <v>193</v>
      </c>
      <c r="K8" s="119"/>
    </row>
    <row r="9" spans="1:11" ht="15" customHeight="1" x14ac:dyDescent="0.2">
      <c r="A9" s="460" t="s">
        <v>47</v>
      </c>
      <c r="B9" s="460" t="s">
        <v>48</v>
      </c>
      <c r="C9" s="512" t="s">
        <v>49</v>
      </c>
      <c r="D9" s="509" t="s">
        <v>50</v>
      </c>
      <c r="E9" s="510"/>
      <c r="F9" s="510"/>
      <c r="G9" s="510"/>
      <c r="H9" s="510"/>
      <c r="I9" s="510"/>
      <c r="J9" s="460" t="s">
        <v>51</v>
      </c>
    </row>
    <row r="10" spans="1:11" x14ac:dyDescent="0.2">
      <c r="A10" s="490"/>
      <c r="B10" s="490"/>
      <c r="C10" s="513"/>
      <c r="D10" s="487" t="s">
        <v>52</v>
      </c>
      <c r="E10" s="509" t="s">
        <v>16</v>
      </c>
      <c r="F10" s="510"/>
      <c r="G10" s="510"/>
      <c r="H10" s="510"/>
      <c r="I10" s="511"/>
      <c r="J10" s="490"/>
    </row>
    <row r="11" spans="1:11" ht="54.75" customHeight="1" x14ac:dyDescent="0.2">
      <c r="A11" s="491"/>
      <c r="B11" s="491"/>
      <c r="C11" s="514"/>
      <c r="D11" s="488"/>
      <c r="E11" s="55" t="s">
        <v>53</v>
      </c>
      <c r="F11" s="52" t="s">
        <v>122</v>
      </c>
      <c r="G11" s="52" t="s">
        <v>123</v>
      </c>
      <c r="H11" s="52" t="s">
        <v>124</v>
      </c>
      <c r="I11" s="52" t="s">
        <v>54</v>
      </c>
      <c r="J11" s="491"/>
    </row>
    <row r="12" spans="1:11" s="22" customFormat="1" ht="13.15" x14ac:dyDescent="0.25">
      <c r="A12" s="13">
        <v>1</v>
      </c>
      <c r="B12" s="82">
        <v>2</v>
      </c>
      <c r="C12" s="13">
        <v>3</v>
      </c>
      <c r="D12" s="13">
        <v>4</v>
      </c>
      <c r="E12" s="82">
        <v>5</v>
      </c>
      <c r="F12" s="13">
        <v>6</v>
      </c>
      <c r="G12" s="13">
        <v>7</v>
      </c>
      <c r="H12" s="13">
        <v>8</v>
      </c>
      <c r="I12" s="13">
        <v>9</v>
      </c>
      <c r="J12" s="13">
        <v>10</v>
      </c>
      <c r="K12" s="121"/>
    </row>
    <row r="13" spans="1:11" s="2" customFormat="1" ht="15" x14ac:dyDescent="0.25">
      <c r="A13" s="70">
        <v>1</v>
      </c>
      <c r="B13" s="84" t="s">
        <v>121</v>
      </c>
      <c r="C13" s="85">
        <v>57.5</v>
      </c>
      <c r="D13" s="86">
        <f>'План ФХД'!H43+'План ФХД'!H44</f>
        <v>22175285.739999998</v>
      </c>
      <c r="E13" s="87"/>
      <c r="F13" s="88"/>
      <c r="G13" s="88"/>
      <c r="H13" s="88"/>
      <c r="I13" s="88"/>
      <c r="J13" s="89">
        <f>D13</f>
        <v>22175285.739999998</v>
      </c>
      <c r="K13" s="117"/>
    </row>
    <row r="14" spans="1:11" ht="21.75" customHeight="1" x14ac:dyDescent="0.2">
      <c r="A14" s="59" t="s">
        <v>55</v>
      </c>
      <c r="B14" s="60"/>
      <c r="C14" s="13" t="s">
        <v>18</v>
      </c>
      <c r="D14" s="25">
        <f>SUM(D13:D13)</f>
        <v>22175285.739999998</v>
      </c>
      <c r="E14" s="59" t="s">
        <v>18</v>
      </c>
      <c r="F14" s="13" t="s">
        <v>18</v>
      </c>
      <c r="G14" s="13" t="s">
        <v>18</v>
      </c>
      <c r="H14" s="13"/>
      <c r="I14" s="13" t="s">
        <v>18</v>
      </c>
      <c r="J14" s="26">
        <f>SUM(J13:J13)</f>
        <v>22175285.739999998</v>
      </c>
    </row>
    <row r="16" spans="1:11" ht="15" customHeight="1" x14ac:dyDescent="0.2">
      <c r="A16" s="505" t="s">
        <v>56</v>
      </c>
      <c r="B16" s="505"/>
      <c r="C16" s="505"/>
      <c r="D16" s="505"/>
      <c r="E16" s="505"/>
      <c r="F16" s="505"/>
    </row>
    <row r="17" spans="1:11" ht="28.5" customHeight="1" x14ac:dyDescent="0.2">
      <c r="A17" s="32" t="s">
        <v>47</v>
      </c>
      <c r="B17" s="32" t="s">
        <v>57</v>
      </c>
      <c r="C17" s="32" t="s">
        <v>58</v>
      </c>
      <c r="D17" s="32" t="s">
        <v>59</v>
      </c>
      <c r="E17" s="32" t="s">
        <v>60</v>
      </c>
      <c r="F17" s="32" t="s">
        <v>61</v>
      </c>
    </row>
    <row r="18" spans="1:11" ht="13.5" customHeight="1" x14ac:dyDescent="0.25">
      <c r="A18" s="6">
        <v>1</v>
      </c>
      <c r="B18" s="6">
        <v>2</v>
      </c>
      <c r="C18" s="6">
        <v>3</v>
      </c>
      <c r="D18" s="6">
        <v>4</v>
      </c>
      <c r="E18" s="6">
        <v>5</v>
      </c>
      <c r="F18" s="6">
        <v>6</v>
      </c>
    </row>
    <row r="19" spans="1:11" ht="12" customHeight="1" x14ac:dyDescent="0.25">
      <c r="A19" s="5"/>
      <c r="B19" s="5"/>
      <c r="C19" s="5"/>
      <c r="D19" s="5"/>
      <c r="E19" s="5"/>
      <c r="F19" s="33"/>
    </row>
    <row r="20" spans="1:11" ht="12" customHeight="1" x14ac:dyDescent="0.2">
      <c r="A20" s="481" t="s">
        <v>55</v>
      </c>
      <c r="B20" s="483"/>
      <c r="C20" s="6" t="s">
        <v>18</v>
      </c>
      <c r="D20" s="6" t="s">
        <v>18</v>
      </c>
      <c r="E20" s="6" t="s">
        <v>18</v>
      </c>
      <c r="F20" s="34">
        <v>0</v>
      </c>
    </row>
    <row r="21" spans="1:11" ht="10.5" customHeight="1" x14ac:dyDescent="0.25"/>
    <row r="22" spans="1:11" ht="15" customHeight="1" x14ac:dyDescent="0.2">
      <c r="A22" s="505" t="s">
        <v>62</v>
      </c>
      <c r="B22" s="505"/>
      <c r="C22" s="505"/>
      <c r="D22" s="505"/>
      <c r="E22" s="505"/>
      <c r="F22" s="505"/>
    </row>
    <row r="23" spans="1:11" ht="13.5" customHeight="1" x14ac:dyDescent="0.2">
      <c r="A23" s="32" t="s">
        <v>47</v>
      </c>
      <c r="B23" s="24" t="s">
        <v>57</v>
      </c>
      <c r="C23" s="32" t="s">
        <v>63</v>
      </c>
      <c r="D23" s="32" t="s">
        <v>64</v>
      </c>
      <c r="E23" s="32" t="s">
        <v>65</v>
      </c>
      <c r="F23" s="32" t="s">
        <v>66</v>
      </c>
    </row>
    <row r="24" spans="1:11" ht="15.75" customHeight="1" x14ac:dyDescent="0.25">
      <c r="A24" s="13">
        <v>1</v>
      </c>
      <c r="B24" s="13">
        <v>2</v>
      </c>
      <c r="C24" s="13">
        <v>3</v>
      </c>
      <c r="D24" s="13">
        <v>4</v>
      </c>
      <c r="E24" s="13">
        <v>5</v>
      </c>
      <c r="F24" s="13">
        <v>6</v>
      </c>
    </row>
    <row r="25" spans="1:11" ht="14.25" customHeight="1" x14ac:dyDescent="0.25">
      <c r="A25" s="13"/>
      <c r="B25" s="13"/>
      <c r="C25" s="13"/>
      <c r="D25" s="13"/>
      <c r="E25" s="13"/>
      <c r="F25" s="31"/>
    </row>
    <row r="26" spans="1:11" ht="13.5" customHeight="1" x14ac:dyDescent="0.2">
      <c r="A26" s="506" t="s">
        <v>55</v>
      </c>
      <c r="B26" s="507"/>
      <c r="C26" s="13" t="s">
        <v>18</v>
      </c>
      <c r="D26" s="13" t="s">
        <v>18</v>
      </c>
      <c r="E26" s="13" t="s">
        <v>18</v>
      </c>
      <c r="F26" s="31">
        <v>0</v>
      </c>
    </row>
    <row r="27" spans="1:11" ht="36" customHeight="1" x14ac:dyDescent="0.2">
      <c r="A27" s="508" t="s">
        <v>192</v>
      </c>
      <c r="B27" s="508"/>
      <c r="C27" s="508"/>
      <c r="D27" s="508"/>
      <c r="E27" s="508"/>
      <c r="F27" s="508"/>
      <c r="G27" s="508"/>
      <c r="H27" s="508"/>
      <c r="I27" s="508"/>
      <c r="J27" s="508"/>
    </row>
    <row r="28" spans="1:11" ht="20.25" customHeight="1" x14ac:dyDescent="0.25">
      <c r="A28" s="478" t="s">
        <v>189</v>
      </c>
      <c r="B28" s="478"/>
      <c r="C28" s="105">
        <v>119</v>
      </c>
      <c r="D28" s="67"/>
      <c r="E28" s="67"/>
      <c r="F28" s="67"/>
      <c r="G28" s="67"/>
      <c r="H28" s="67"/>
      <c r="I28" s="67"/>
      <c r="J28" s="67"/>
      <c r="K28" s="117"/>
    </row>
    <row r="29" spans="1:11" ht="16.5" customHeight="1" x14ac:dyDescent="0.2">
      <c r="A29" s="479" t="s">
        <v>134</v>
      </c>
      <c r="B29" s="479"/>
      <c r="C29" s="61"/>
      <c r="D29" s="61"/>
      <c r="E29" s="61"/>
      <c r="F29" s="61"/>
      <c r="G29" s="61"/>
      <c r="H29" s="61"/>
      <c r="I29" s="61"/>
      <c r="J29" s="61"/>
    </row>
    <row r="30" spans="1:11" ht="63.75" customHeight="1" x14ac:dyDescent="0.2">
      <c r="A30" s="32" t="s">
        <v>47</v>
      </c>
      <c r="B30" s="502" t="s">
        <v>67</v>
      </c>
      <c r="C30" s="503"/>
      <c r="D30" s="504"/>
      <c r="E30" s="32" t="s">
        <v>68</v>
      </c>
      <c r="F30" s="32" t="s">
        <v>69</v>
      </c>
    </row>
    <row r="31" spans="1:11" ht="13.15" x14ac:dyDescent="0.25">
      <c r="A31" s="35">
        <v>1</v>
      </c>
      <c r="B31" s="435">
        <v>2</v>
      </c>
      <c r="C31" s="436"/>
      <c r="D31" s="437"/>
      <c r="E31" s="6">
        <v>3</v>
      </c>
      <c r="F31" s="6">
        <v>4</v>
      </c>
    </row>
    <row r="32" spans="1:11" x14ac:dyDescent="0.2">
      <c r="A32" s="35">
        <v>1</v>
      </c>
      <c r="B32" s="484" t="s">
        <v>302</v>
      </c>
      <c r="C32" s="485"/>
      <c r="D32" s="486"/>
      <c r="E32" s="6" t="s">
        <v>18</v>
      </c>
      <c r="F32" s="37">
        <f>'План ФХД'!H53+'План ФХД'!H54</f>
        <v>6717551.3600000003</v>
      </c>
    </row>
    <row r="33" spans="1:11" ht="15" customHeight="1" x14ac:dyDescent="0.2">
      <c r="A33" s="498" t="s">
        <v>42</v>
      </c>
      <c r="B33" s="492" t="s">
        <v>16</v>
      </c>
      <c r="C33" s="493"/>
      <c r="D33" s="494"/>
      <c r="E33" s="7"/>
      <c r="F33" s="36"/>
    </row>
    <row r="34" spans="1:11" x14ac:dyDescent="0.2">
      <c r="A34" s="499"/>
      <c r="B34" s="495" t="s">
        <v>304</v>
      </c>
      <c r="C34" s="496"/>
      <c r="D34" s="497"/>
      <c r="E34" s="37">
        <f>D13</f>
        <v>22175285.739999998</v>
      </c>
      <c r="F34" s="37">
        <f>F32/30.2*30</f>
        <v>6673064.2599999998</v>
      </c>
    </row>
    <row r="35" spans="1:11" ht="1.5" hidden="1" customHeight="1" x14ac:dyDescent="0.2">
      <c r="A35" s="35" t="s">
        <v>43</v>
      </c>
      <c r="B35" s="484" t="s">
        <v>70</v>
      </c>
      <c r="C35" s="485"/>
      <c r="D35" s="486"/>
      <c r="E35" s="27">
        <v>0</v>
      </c>
      <c r="F35" s="27"/>
    </row>
    <row r="36" spans="1:11" ht="30.75" hidden="1" customHeight="1" x14ac:dyDescent="0.2">
      <c r="A36" s="35" t="s">
        <v>44</v>
      </c>
      <c r="B36" s="484" t="s">
        <v>71</v>
      </c>
      <c r="C36" s="485"/>
      <c r="D36" s="486"/>
      <c r="E36" s="27"/>
      <c r="F36" s="27"/>
    </row>
    <row r="37" spans="1:11" ht="30" customHeight="1" x14ac:dyDescent="0.2">
      <c r="A37" s="35">
        <v>2</v>
      </c>
      <c r="B37" s="484" t="s">
        <v>303</v>
      </c>
      <c r="C37" s="485"/>
      <c r="D37" s="486"/>
      <c r="E37" s="27" t="s">
        <v>18</v>
      </c>
      <c r="F37" s="27">
        <f>F39</f>
        <v>44487.1</v>
      </c>
    </row>
    <row r="38" spans="1:11" x14ac:dyDescent="0.2">
      <c r="A38" s="38"/>
      <c r="B38" s="492" t="s">
        <v>16</v>
      </c>
      <c r="C38" s="493"/>
      <c r="D38" s="494"/>
      <c r="E38" s="39"/>
      <c r="F38" s="39"/>
    </row>
    <row r="39" spans="1:11" ht="28.5" customHeight="1" x14ac:dyDescent="0.2">
      <c r="A39" s="35" t="s">
        <v>72</v>
      </c>
      <c r="B39" s="484" t="s">
        <v>73</v>
      </c>
      <c r="C39" s="485"/>
      <c r="D39" s="486"/>
      <c r="E39" s="27">
        <f>E34</f>
        <v>22175285.739999998</v>
      </c>
      <c r="F39" s="37">
        <f>F32/30.2*0.2</f>
        <v>44487.1</v>
      </c>
    </row>
    <row r="40" spans="1:11" ht="16.5" customHeight="1" x14ac:dyDescent="0.2">
      <c r="A40" s="6"/>
      <c r="B40" s="481" t="s">
        <v>55</v>
      </c>
      <c r="C40" s="482"/>
      <c r="D40" s="483"/>
      <c r="E40" s="27" t="s">
        <v>18</v>
      </c>
      <c r="F40" s="27">
        <f>F34+F37</f>
        <v>6717551.3600000003</v>
      </c>
    </row>
    <row r="41" spans="1:11" ht="13.15" x14ac:dyDescent="0.25">
      <c r="A41" s="40"/>
      <c r="B41" s="40"/>
    </row>
    <row r="42" spans="1:11" s="108" customFormat="1" ht="15" customHeight="1" x14ac:dyDescent="0.25">
      <c r="A42" s="477" t="s">
        <v>270</v>
      </c>
      <c r="B42" s="477"/>
      <c r="C42" s="477"/>
      <c r="D42" s="477"/>
      <c r="E42" s="477"/>
      <c r="K42" s="122"/>
    </row>
    <row r="43" spans="1:11" ht="17.25" customHeight="1" x14ac:dyDescent="0.25">
      <c r="A43" s="478" t="s">
        <v>189</v>
      </c>
      <c r="B43" s="478"/>
      <c r="C43" s="105">
        <v>111</v>
      </c>
      <c r="D43" s="67"/>
      <c r="E43" s="67"/>
      <c r="F43" s="67"/>
      <c r="G43" s="67"/>
      <c r="H43" s="67"/>
      <c r="I43" s="67"/>
      <c r="J43" s="67"/>
      <c r="K43" s="117"/>
    </row>
    <row r="44" spans="1:11" ht="16.5" customHeight="1" x14ac:dyDescent="0.2">
      <c r="A44" s="479" t="s">
        <v>125</v>
      </c>
      <c r="B44" s="479"/>
      <c r="C44" s="73"/>
      <c r="D44" s="73"/>
      <c r="E44" s="73"/>
      <c r="F44" s="73"/>
      <c r="G44" s="73"/>
      <c r="H44" s="73"/>
      <c r="I44" s="73"/>
      <c r="J44" s="73"/>
    </row>
    <row r="45" spans="1:11" customFormat="1" ht="38.25" customHeight="1" x14ac:dyDescent="0.25">
      <c r="A45" s="76" t="s">
        <v>47</v>
      </c>
      <c r="B45" s="76" t="s">
        <v>1</v>
      </c>
      <c r="C45" s="76" t="s">
        <v>74</v>
      </c>
      <c r="D45" s="76" t="s">
        <v>75</v>
      </c>
      <c r="E45" s="480" t="s">
        <v>76</v>
      </c>
      <c r="F45" s="480"/>
      <c r="K45" s="123"/>
    </row>
    <row r="46" spans="1:11" customFormat="1" ht="15" x14ac:dyDescent="0.25">
      <c r="A46" s="76">
        <v>1</v>
      </c>
      <c r="B46" s="76">
        <v>2</v>
      </c>
      <c r="C46" s="76">
        <v>3</v>
      </c>
      <c r="D46" s="76">
        <v>4</v>
      </c>
      <c r="E46" s="480">
        <v>5</v>
      </c>
      <c r="F46" s="480"/>
      <c r="K46" s="123"/>
    </row>
    <row r="47" spans="1:11" customFormat="1" ht="15" x14ac:dyDescent="0.25">
      <c r="A47" s="76">
        <v>1</v>
      </c>
      <c r="B47" s="41" t="s">
        <v>126</v>
      </c>
      <c r="C47" s="76"/>
      <c r="D47" s="76"/>
      <c r="E47" s="474">
        <f>'План ФХД'!H48+'План ФХД'!H50</f>
        <v>23000</v>
      </c>
      <c r="F47" s="474"/>
      <c r="K47" s="123"/>
    </row>
    <row r="48" spans="1:11" s="64" customFormat="1" ht="15" x14ac:dyDescent="0.25">
      <c r="A48" s="62"/>
      <c r="B48" s="63" t="s">
        <v>55</v>
      </c>
      <c r="C48" s="62" t="s">
        <v>18</v>
      </c>
      <c r="D48" s="62" t="s">
        <v>18</v>
      </c>
      <c r="E48" s="475">
        <f>SUM(E47:E47)</f>
        <v>23000</v>
      </c>
      <c r="F48" s="475"/>
      <c r="K48" s="124"/>
    </row>
    <row r="50" spans="1:11" s="108" customFormat="1" ht="15" customHeight="1" x14ac:dyDescent="0.25">
      <c r="A50" s="477" t="s">
        <v>271</v>
      </c>
      <c r="B50" s="477"/>
      <c r="C50" s="477"/>
      <c r="D50" s="477"/>
      <c r="E50" s="477"/>
      <c r="K50" s="122"/>
    </row>
    <row r="51" spans="1:11" ht="17.25" customHeight="1" x14ac:dyDescent="0.25">
      <c r="A51" s="478" t="s">
        <v>189</v>
      </c>
      <c r="B51" s="478"/>
      <c r="C51" s="105">
        <v>119</v>
      </c>
      <c r="D51" s="67"/>
      <c r="E51" s="67"/>
      <c r="F51" s="67"/>
      <c r="G51" s="67"/>
      <c r="H51" s="67"/>
      <c r="I51" s="67"/>
      <c r="J51" s="67"/>
      <c r="K51" s="117"/>
    </row>
    <row r="52" spans="1:11" ht="16.5" customHeight="1" x14ac:dyDescent="0.2">
      <c r="A52" s="479" t="s">
        <v>125</v>
      </c>
      <c r="B52" s="479"/>
      <c r="C52" s="101"/>
      <c r="D52" s="101"/>
      <c r="E52" s="101"/>
      <c r="F52" s="101"/>
      <c r="G52" s="101"/>
      <c r="H52" s="101"/>
      <c r="I52" s="101"/>
      <c r="J52" s="101"/>
    </row>
    <row r="53" spans="1:11" customFormat="1" ht="38.25" customHeight="1" x14ac:dyDescent="0.25">
      <c r="A53" s="196" t="s">
        <v>47</v>
      </c>
      <c r="B53" s="196" t="s">
        <v>1</v>
      </c>
      <c r="C53" s="196" t="s">
        <v>74</v>
      </c>
      <c r="D53" s="196" t="s">
        <v>75</v>
      </c>
      <c r="E53" s="480" t="s">
        <v>76</v>
      </c>
      <c r="F53" s="480"/>
      <c r="K53" s="123"/>
    </row>
    <row r="54" spans="1:11" customFormat="1" ht="15" x14ac:dyDescent="0.25">
      <c r="A54" s="196">
        <v>1</v>
      </c>
      <c r="B54" s="196">
        <v>2</v>
      </c>
      <c r="C54" s="196">
        <v>3</v>
      </c>
      <c r="D54" s="196">
        <v>4</v>
      </c>
      <c r="E54" s="480">
        <v>5</v>
      </c>
      <c r="F54" s="480"/>
      <c r="K54" s="123"/>
    </row>
    <row r="55" spans="1:11" customFormat="1" ht="25.5" x14ac:dyDescent="0.25">
      <c r="A55" s="196">
        <v>1</v>
      </c>
      <c r="B55" s="41" t="s">
        <v>269</v>
      </c>
      <c r="C55" s="196"/>
      <c r="D55" s="196"/>
      <c r="E55" s="474"/>
      <c r="F55" s="474"/>
      <c r="K55" s="123"/>
    </row>
    <row r="56" spans="1:11" s="64" customFormat="1" ht="15" x14ac:dyDescent="0.25">
      <c r="A56" s="62"/>
      <c r="B56" s="63" t="s">
        <v>55</v>
      </c>
      <c r="C56" s="62" t="s">
        <v>18</v>
      </c>
      <c r="D56" s="62" t="s">
        <v>18</v>
      </c>
      <c r="E56" s="475">
        <f>SUM(E55:E55)</f>
        <v>0</v>
      </c>
      <c r="F56" s="475"/>
      <c r="K56" s="124"/>
    </row>
    <row r="57" spans="1:11" s="64" customFormat="1" ht="15" x14ac:dyDescent="0.25">
      <c r="A57" s="113"/>
      <c r="B57" s="114"/>
      <c r="C57" s="113"/>
      <c r="D57" s="113"/>
      <c r="E57" s="115"/>
      <c r="F57" s="115"/>
      <c r="K57" s="124"/>
    </row>
    <row r="58" spans="1:11" s="108" customFormat="1" ht="15" customHeight="1" x14ac:dyDescent="0.25">
      <c r="A58" s="477" t="s">
        <v>340</v>
      </c>
      <c r="B58" s="477"/>
      <c r="C58" s="477"/>
      <c r="D58" s="477"/>
      <c r="E58" s="477"/>
      <c r="K58" s="122"/>
    </row>
    <row r="59" spans="1:11" ht="17.25" customHeight="1" x14ac:dyDescent="0.25">
      <c r="A59" s="478" t="s">
        <v>189</v>
      </c>
      <c r="B59" s="478"/>
      <c r="C59" s="105">
        <v>112</v>
      </c>
      <c r="D59" s="67"/>
      <c r="E59" s="67"/>
      <c r="F59" s="67"/>
      <c r="G59" s="67"/>
      <c r="H59" s="67"/>
      <c r="I59" s="67"/>
      <c r="J59" s="67"/>
      <c r="K59" s="117"/>
    </row>
    <row r="60" spans="1:11" ht="16.5" customHeight="1" x14ac:dyDescent="0.2">
      <c r="A60" s="479" t="s">
        <v>125</v>
      </c>
      <c r="B60" s="479"/>
      <c r="C60" s="101"/>
      <c r="D60" s="101"/>
      <c r="E60" s="101"/>
      <c r="F60" s="101"/>
      <c r="G60" s="101"/>
      <c r="H60" s="101"/>
      <c r="I60" s="101"/>
      <c r="J60" s="101"/>
    </row>
    <row r="61" spans="1:11" customFormat="1" ht="38.25" customHeight="1" x14ac:dyDescent="0.25">
      <c r="A61" s="349" t="s">
        <v>47</v>
      </c>
      <c r="B61" s="349" t="s">
        <v>1</v>
      </c>
      <c r="C61" s="349" t="s">
        <v>74</v>
      </c>
      <c r="D61" s="349" t="s">
        <v>75</v>
      </c>
      <c r="E61" s="480" t="s">
        <v>76</v>
      </c>
      <c r="F61" s="480"/>
      <c r="K61" s="123"/>
    </row>
    <row r="62" spans="1:11" customFormat="1" ht="15" x14ac:dyDescent="0.25">
      <c r="A62" s="349">
        <v>1</v>
      </c>
      <c r="B62" s="349">
        <v>2</v>
      </c>
      <c r="C62" s="349">
        <v>3</v>
      </c>
      <c r="D62" s="349">
        <v>4</v>
      </c>
      <c r="E62" s="480">
        <v>5</v>
      </c>
      <c r="F62" s="480"/>
      <c r="K62" s="123"/>
    </row>
    <row r="63" spans="1:11" customFormat="1" ht="25.5" x14ac:dyDescent="0.25">
      <c r="A63" s="349">
        <v>1</v>
      </c>
      <c r="B63" s="41" t="s">
        <v>341</v>
      </c>
      <c r="C63" s="349"/>
      <c r="D63" s="349"/>
      <c r="E63" s="474">
        <f>'План ФХД'!H47</f>
        <v>0</v>
      </c>
      <c r="F63" s="474"/>
      <c r="K63" s="123"/>
    </row>
    <row r="64" spans="1:11" s="64" customFormat="1" ht="15" x14ac:dyDescent="0.25">
      <c r="A64" s="62"/>
      <c r="B64" s="63" t="s">
        <v>55</v>
      </c>
      <c r="C64" s="62" t="s">
        <v>18</v>
      </c>
      <c r="D64" s="62" t="s">
        <v>18</v>
      </c>
      <c r="E64" s="475">
        <f>SUM(E63:E63)</f>
        <v>0</v>
      </c>
      <c r="F64" s="475"/>
      <c r="K64" s="124"/>
    </row>
    <row r="65" spans="1:11" s="95" customFormat="1" ht="23.45" customHeight="1" x14ac:dyDescent="0.25">
      <c r="A65" s="477" t="s">
        <v>272</v>
      </c>
      <c r="B65" s="477"/>
      <c r="C65" s="477"/>
      <c r="D65" s="477"/>
      <c r="E65" s="477"/>
      <c r="K65" s="125"/>
    </row>
    <row r="66" spans="1:11" ht="15" customHeight="1" x14ac:dyDescent="0.25">
      <c r="A66" s="478" t="s">
        <v>189</v>
      </c>
      <c r="B66" s="478"/>
      <c r="C66" s="105">
        <v>851</v>
      </c>
      <c r="D66" s="67"/>
      <c r="E66" s="67"/>
      <c r="F66" s="67"/>
      <c r="G66" s="67"/>
      <c r="H66" s="67"/>
      <c r="I66" s="67"/>
      <c r="J66" s="67"/>
      <c r="K66" s="117"/>
    </row>
    <row r="67" spans="1:11" ht="15.75" x14ac:dyDescent="0.25">
      <c r="A67" s="107" t="s">
        <v>111</v>
      </c>
      <c r="B67" s="110"/>
      <c r="C67" s="111"/>
      <c r="D67" s="2"/>
      <c r="E67" s="2"/>
      <c r="F67" s="2"/>
      <c r="G67" s="2"/>
      <c r="H67" s="2"/>
      <c r="I67" s="2"/>
      <c r="J67" s="2"/>
      <c r="K67" s="117"/>
    </row>
    <row r="68" spans="1:11" s="2" customFormat="1" ht="76.5" customHeight="1" x14ac:dyDescent="0.25">
      <c r="A68" s="102" t="s">
        <v>47</v>
      </c>
      <c r="B68" s="102" t="s">
        <v>57</v>
      </c>
      <c r="C68" s="102" t="s">
        <v>77</v>
      </c>
      <c r="D68" s="102" t="s">
        <v>78</v>
      </c>
      <c r="E68" s="480" t="s">
        <v>79</v>
      </c>
      <c r="F68" s="480"/>
      <c r="K68" s="117"/>
    </row>
    <row r="69" spans="1:11" s="2" customFormat="1" ht="15" x14ac:dyDescent="0.25">
      <c r="A69" s="102">
        <v>1</v>
      </c>
      <c r="B69" s="102">
        <v>2</v>
      </c>
      <c r="C69" s="102">
        <v>3</v>
      </c>
      <c r="D69" s="102">
        <v>4</v>
      </c>
      <c r="E69" s="480">
        <v>5</v>
      </c>
      <c r="F69" s="480"/>
      <c r="K69" s="117"/>
    </row>
    <row r="70" spans="1:11" s="2" customFormat="1" ht="15" x14ac:dyDescent="0.25">
      <c r="A70" s="102">
        <v>1</v>
      </c>
      <c r="B70" s="41" t="s">
        <v>305</v>
      </c>
      <c r="C70" s="102"/>
      <c r="D70" s="102"/>
      <c r="E70" s="474">
        <f>'План ФХД'!H58+'План ФХД'!H59</f>
        <v>938336.15</v>
      </c>
      <c r="F70" s="474"/>
      <c r="K70" s="117"/>
    </row>
    <row r="71" spans="1:11" s="2" customFormat="1" ht="15" hidden="1" x14ac:dyDescent="0.25">
      <c r="A71" s="102">
        <v>3</v>
      </c>
      <c r="B71" s="41" t="s">
        <v>128</v>
      </c>
      <c r="C71" s="102"/>
      <c r="D71" s="102"/>
      <c r="E71" s="474"/>
      <c r="F71" s="474"/>
      <c r="K71" s="117"/>
    </row>
    <row r="72" spans="1:11" s="69" customFormat="1" ht="14.25" x14ac:dyDescent="0.2">
      <c r="A72" s="62"/>
      <c r="B72" s="63" t="s">
        <v>55</v>
      </c>
      <c r="C72" s="62"/>
      <c r="D72" s="62" t="s">
        <v>18</v>
      </c>
      <c r="E72" s="475">
        <f>SUM(E70:E70)</f>
        <v>938336.15</v>
      </c>
      <c r="F72" s="475"/>
      <c r="K72" s="126"/>
    </row>
    <row r="73" spans="1:11" s="69" customFormat="1" ht="14.25" x14ac:dyDescent="0.2">
      <c r="A73" s="113"/>
      <c r="B73" s="114"/>
      <c r="C73" s="113"/>
      <c r="D73" s="113"/>
      <c r="E73" s="115"/>
      <c r="F73" s="115"/>
      <c r="K73" s="126"/>
    </row>
    <row r="74" spans="1:11" s="69" customFormat="1" ht="15.75" x14ac:dyDescent="0.2">
      <c r="A74" s="476" t="s">
        <v>273</v>
      </c>
      <c r="B74" s="476"/>
      <c r="C74" s="476"/>
      <c r="D74" s="476"/>
      <c r="E74" s="476"/>
      <c r="F74" s="476"/>
      <c r="K74" s="126"/>
    </row>
    <row r="75" spans="1:11" ht="17.25" customHeight="1" x14ac:dyDescent="0.25">
      <c r="A75" s="478" t="s">
        <v>189</v>
      </c>
      <c r="B75" s="478"/>
      <c r="C75" s="105">
        <v>112</v>
      </c>
      <c r="D75" s="67"/>
      <c r="E75" s="67"/>
      <c r="F75" s="67"/>
      <c r="G75" s="67"/>
      <c r="H75" s="67"/>
      <c r="I75" s="67"/>
      <c r="J75" s="67"/>
      <c r="K75" s="117"/>
    </row>
    <row r="76" spans="1:11" ht="16.5" customHeight="1" x14ac:dyDescent="0.2">
      <c r="A76" s="479" t="s">
        <v>106</v>
      </c>
      <c r="B76" s="479"/>
      <c r="C76" s="101"/>
      <c r="D76" s="101"/>
      <c r="E76" s="101"/>
      <c r="F76" s="101"/>
      <c r="G76" s="101"/>
      <c r="H76" s="101"/>
      <c r="I76" s="101"/>
      <c r="J76" s="101"/>
    </row>
    <row r="77" spans="1:11" customFormat="1" ht="32.25" customHeight="1" x14ac:dyDescent="0.25">
      <c r="A77" s="192" t="s">
        <v>47</v>
      </c>
      <c r="B77" s="192" t="s">
        <v>1</v>
      </c>
      <c r="C77" s="192" t="s">
        <v>74</v>
      </c>
      <c r="D77" s="192" t="s">
        <v>75</v>
      </c>
      <c r="E77" s="480" t="s">
        <v>76</v>
      </c>
      <c r="F77" s="480"/>
      <c r="K77" s="123"/>
    </row>
    <row r="78" spans="1:11" customFormat="1" ht="15" x14ac:dyDescent="0.25">
      <c r="A78" s="192">
        <v>1</v>
      </c>
      <c r="B78" s="192">
        <v>2</v>
      </c>
      <c r="C78" s="192">
        <v>3</v>
      </c>
      <c r="D78" s="192">
        <v>4</v>
      </c>
      <c r="E78" s="480">
        <v>5</v>
      </c>
      <c r="F78" s="480"/>
      <c r="K78" s="123"/>
    </row>
    <row r="79" spans="1:11" s="162" customFormat="1" ht="55.9" customHeight="1" x14ac:dyDescent="0.2">
      <c r="A79" s="192">
        <v>1</v>
      </c>
      <c r="B79" s="41" t="s">
        <v>231</v>
      </c>
      <c r="C79" s="192"/>
      <c r="D79" s="192"/>
      <c r="E79" s="474">
        <f>'План ФХД'!H69</f>
        <v>0</v>
      </c>
      <c r="F79" s="474"/>
      <c r="K79" s="163"/>
    </row>
    <row r="80" spans="1:11" s="64" customFormat="1" ht="15" x14ac:dyDescent="0.25">
      <c r="A80" s="62"/>
      <c r="B80" s="63" t="s">
        <v>55</v>
      </c>
      <c r="C80" s="62" t="s">
        <v>18</v>
      </c>
      <c r="D80" s="62" t="s">
        <v>18</v>
      </c>
      <c r="E80" s="475">
        <f>SUM(E79:E79)</f>
        <v>0</v>
      </c>
      <c r="F80" s="475"/>
      <c r="K80" s="124"/>
    </row>
    <row r="81" spans="1:11" ht="7.5" customHeight="1" x14ac:dyDescent="0.2"/>
    <row r="82" spans="1:11" ht="17.25" customHeight="1" x14ac:dyDescent="0.25">
      <c r="A82" s="478" t="s">
        <v>189</v>
      </c>
      <c r="B82" s="478"/>
      <c r="C82" s="105" t="s">
        <v>263</v>
      </c>
      <c r="D82" s="67"/>
      <c r="E82" s="67"/>
      <c r="F82" s="67"/>
      <c r="G82" s="67"/>
      <c r="H82" s="67"/>
      <c r="I82" s="67"/>
      <c r="J82" s="67"/>
      <c r="K82" s="117"/>
    </row>
    <row r="83" spans="1:11" ht="16.5" customHeight="1" x14ac:dyDescent="0.25">
      <c r="A83" s="516" t="s">
        <v>274</v>
      </c>
      <c r="B83" s="517"/>
      <c r="C83" s="517"/>
      <c r="D83" s="517"/>
      <c r="E83" s="517"/>
      <c r="F83" s="517"/>
      <c r="G83" s="101"/>
      <c r="H83" s="101"/>
      <c r="I83" s="101"/>
      <c r="J83" s="101"/>
    </row>
    <row r="84" spans="1:11" customFormat="1" ht="32.25" customHeight="1" x14ac:dyDescent="0.25">
      <c r="A84" s="192" t="s">
        <v>47</v>
      </c>
      <c r="B84" s="192" t="s">
        <v>1</v>
      </c>
      <c r="C84" s="192" t="s">
        <v>74</v>
      </c>
      <c r="D84" s="192" t="s">
        <v>75</v>
      </c>
      <c r="E84" s="480" t="s">
        <v>76</v>
      </c>
      <c r="F84" s="480"/>
      <c r="K84" s="123"/>
    </row>
    <row r="85" spans="1:11" customFormat="1" ht="15" x14ac:dyDescent="0.25">
      <c r="A85" s="192">
        <v>1</v>
      </c>
      <c r="B85" s="192">
        <v>2</v>
      </c>
      <c r="C85" s="192">
        <v>3</v>
      </c>
      <c r="D85" s="192">
        <v>4</v>
      </c>
      <c r="E85" s="480">
        <v>5</v>
      </c>
      <c r="F85" s="480"/>
      <c r="K85" s="123"/>
    </row>
    <row r="86" spans="1:11" customFormat="1" ht="38.25" x14ac:dyDescent="0.25">
      <c r="A86" s="192">
        <v>1</v>
      </c>
      <c r="B86" s="41" t="s">
        <v>260</v>
      </c>
      <c r="C86" s="192"/>
      <c r="D86" s="192"/>
      <c r="E86" s="474">
        <f>'План ФХД'!H74+'План ФХД'!H76</f>
        <v>0</v>
      </c>
      <c r="F86" s="474"/>
      <c r="K86" s="123"/>
    </row>
    <row r="87" spans="1:11" s="64" customFormat="1" ht="15" x14ac:dyDescent="0.25">
      <c r="A87" s="62"/>
      <c r="B87" s="63" t="s">
        <v>55</v>
      </c>
      <c r="C87" s="62" t="s">
        <v>18</v>
      </c>
      <c r="D87" s="62" t="s">
        <v>18</v>
      </c>
      <c r="E87" s="475">
        <f>SUM(E86:E86)</f>
        <v>0</v>
      </c>
      <c r="F87" s="475"/>
      <c r="K87" s="124"/>
    </row>
    <row r="88" spans="1:11" x14ac:dyDescent="0.2">
      <c r="F88" s="156"/>
    </row>
    <row r="89" spans="1:11" x14ac:dyDescent="0.2">
      <c r="F89" s="299">
        <f>D14+F32+E48+E56+E72+E80+E87+E64</f>
        <v>29854173.25</v>
      </c>
    </row>
  </sheetData>
  <mergeCells count="73">
    <mergeCell ref="E64:F64"/>
    <mergeCell ref="A59:B59"/>
    <mergeCell ref="A60:B60"/>
    <mergeCell ref="E61:F61"/>
    <mergeCell ref="E62:F62"/>
    <mergeCell ref="E63:F63"/>
    <mergeCell ref="E86:F86"/>
    <mergeCell ref="E87:F87"/>
    <mergeCell ref="E80:F80"/>
    <mergeCell ref="A82:B82"/>
    <mergeCell ref="E84:F84"/>
    <mergeCell ref="E85:F85"/>
    <mergeCell ref="A83:F83"/>
    <mergeCell ref="A75:B75"/>
    <mergeCell ref="A76:B76"/>
    <mergeCell ref="E77:F77"/>
    <mergeCell ref="E78:F78"/>
    <mergeCell ref="E79:F79"/>
    <mergeCell ref="A1:J1"/>
    <mergeCell ref="A3:E3"/>
    <mergeCell ref="A6:B6"/>
    <mergeCell ref="B30:D30"/>
    <mergeCell ref="A16:F16"/>
    <mergeCell ref="A20:B20"/>
    <mergeCell ref="A22:F22"/>
    <mergeCell ref="A26:B26"/>
    <mergeCell ref="A27:J27"/>
    <mergeCell ref="A29:B29"/>
    <mergeCell ref="D9:I9"/>
    <mergeCell ref="E10:I10"/>
    <mergeCell ref="J9:J11"/>
    <mergeCell ref="C9:C11"/>
    <mergeCell ref="A2:J2"/>
    <mergeCell ref="A7:F7"/>
    <mergeCell ref="B40:D40"/>
    <mergeCell ref="B39:D39"/>
    <mergeCell ref="D10:D11"/>
    <mergeCell ref="A4:B4"/>
    <mergeCell ref="B9:B11"/>
    <mergeCell ref="A9:A11"/>
    <mergeCell ref="B38:D38"/>
    <mergeCell ref="B31:D31"/>
    <mergeCell ref="B32:D32"/>
    <mergeCell ref="B35:D35"/>
    <mergeCell ref="B36:D36"/>
    <mergeCell ref="B37:D37"/>
    <mergeCell ref="B34:D34"/>
    <mergeCell ref="A28:B28"/>
    <mergeCell ref="A33:A34"/>
    <mergeCell ref="B33:D33"/>
    <mergeCell ref="E47:F47"/>
    <mergeCell ref="E48:F48"/>
    <mergeCell ref="A43:B43"/>
    <mergeCell ref="A44:B44"/>
    <mergeCell ref="A42:E42"/>
    <mergeCell ref="E45:F45"/>
    <mergeCell ref="E46:F46"/>
    <mergeCell ref="E55:F55"/>
    <mergeCell ref="E56:F56"/>
    <mergeCell ref="A74:F74"/>
    <mergeCell ref="A50:E50"/>
    <mergeCell ref="A51:B51"/>
    <mergeCell ref="A52:B52"/>
    <mergeCell ref="E53:F53"/>
    <mergeCell ref="E54:F54"/>
    <mergeCell ref="E70:F70"/>
    <mergeCell ref="E71:F71"/>
    <mergeCell ref="E72:F72"/>
    <mergeCell ref="A65:E65"/>
    <mergeCell ref="A66:B66"/>
    <mergeCell ref="E68:F68"/>
    <mergeCell ref="E69:F69"/>
    <mergeCell ref="A58:E58"/>
  </mergeCells>
  <pageMargins left="0.78740157480314965" right="0.51181102362204722" top="0.15748031496062992" bottom="0.15748031496062992" header="0" footer="0"/>
  <pageSetup paperSize="9" scale="47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5" zoomScaleNormal="85" workbookViewId="0">
      <selection activeCell="I69" sqref="I69"/>
    </sheetView>
  </sheetViews>
  <sheetFormatPr defaultColWidth="15.7109375" defaultRowHeight="15" x14ac:dyDescent="0.25"/>
  <cols>
    <col min="1" max="1" width="5.5703125" style="2" customWidth="1"/>
    <col min="2" max="2" width="35.28515625" style="2" customWidth="1"/>
    <col min="3" max="3" width="17.5703125" style="2" customWidth="1"/>
    <col min="4" max="4" width="15.7109375" style="2"/>
    <col min="5" max="5" width="13.140625" style="2" customWidth="1"/>
    <col min="6" max="6" width="16.28515625" style="2" customWidth="1"/>
    <col min="7" max="7" width="15.7109375" style="2"/>
    <col min="8" max="8" width="17.7109375" style="2" customWidth="1"/>
    <col min="9" max="9" width="17.5703125" style="2" bestFit="1" customWidth="1"/>
    <col min="10" max="256" width="15.7109375" style="2"/>
    <col min="257" max="257" width="5.5703125" style="2" customWidth="1"/>
    <col min="258" max="258" width="25.140625" style="2" customWidth="1"/>
    <col min="259" max="259" width="17.5703125" style="2" customWidth="1"/>
    <col min="260" max="260" width="15.7109375" style="2"/>
    <col min="261" max="261" width="13.140625" style="2" customWidth="1"/>
    <col min="262" max="262" width="15" style="2" customWidth="1"/>
    <col min="263" max="512" width="15.7109375" style="2"/>
    <col min="513" max="513" width="5.5703125" style="2" customWidth="1"/>
    <col min="514" max="514" width="25.140625" style="2" customWidth="1"/>
    <col min="515" max="515" width="17.5703125" style="2" customWidth="1"/>
    <col min="516" max="516" width="15.7109375" style="2"/>
    <col min="517" max="517" width="13.140625" style="2" customWidth="1"/>
    <col min="518" max="518" width="15" style="2" customWidth="1"/>
    <col min="519" max="768" width="15.7109375" style="2"/>
    <col min="769" max="769" width="5.5703125" style="2" customWidth="1"/>
    <col min="770" max="770" width="25.140625" style="2" customWidth="1"/>
    <col min="771" max="771" width="17.5703125" style="2" customWidth="1"/>
    <col min="772" max="772" width="15.7109375" style="2"/>
    <col min="773" max="773" width="13.140625" style="2" customWidth="1"/>
    <col min="774" max="774" width="15" style="2" customWidth="1"/>
    <col min="775" max="1024" width="15.7109375" style="2"/>
    <col min="1025" max="1025" width="5.5703125" style="2" customWidth="1"/>
    <col min="1026" max="1026" width="25.140625" style="2" customWidth="1"/>
    <col min="1027" max="1027" width="17.5703125" style="2" customWidth="1"/>
    <col min="1028" max="1028" width="15.7109375" style="2"/>
    <col min="1029" max="1029" width="13.140625" style="2" customWidth="1"/>
    <col min="1030" max="1030" width="15" style="2" customWidth="1"/>
    <col min="1031" max="1280" width="15.7109375" style="2"/>
    <col min="1281" max="1281" width="5.5703125" style="2" customWidth="1"/>
    <col min="1282" max="1282" width="25.140625" style="2" customWidth="1"/>
    <col min="1283" max="1283" width="17.5703125" style="2" customWidth="1"/>
    <col min="1284" max="1284" width="15.7109375" style="2"/>
    <col min="1285" max="1285" width="13.140625" style="2" customWidth="1"/>
    <col min="1286" max="1286" width="15" style="2" customWidth="1"/>
    <col min="1287" max="1536" width="15.7109375" style="2"/>
    <col min="1537" max="1537" width="5.5703125" style="2" customWidth="1"/>
    <col min="1538" max="1538" width="25.140625" style="2" customWidth="1"/>
    <col min="1539" max="1539" width="17.5703125" style="2" customWidth="1"/>
    <col min="1540" max="1540" width="15.7109375" style="2"/>
    <col min="1541" max="1541" width="13.140625" style="2" customWidth="1"/>
    <col min="1542" max="1542" width="15" style="2" customWidth="1"/>
    <col min="1543" max="1792" width="15.7109375" style="2"/>
    <col min="1793" max="1793" width="5.5703125" style="2" customWidth="1"/>
    <col min="1794" max="1794" width="25.140625" style="2" customWidth="1"/>
    <col min="1795" max="1795" width="17.5703125" style="2" customWidth="1"/>
    <col min="1796" max="1796" width="15.7109375" style="2"/>
    <col min="1797" max="1797" width="13.140625" style="2" customWidth="1"/>
    <col min="1798" max="1798" width="15" style="2" customWidth="1"/>
    <col min="1799" max="2048" width="15.7109375" style="2"/>
    <col min="2049" max="2049" width="5.5703125" style="2" customWidth="1"/>
    <col min="2050" max="2050" width="25.140625" style="2" customWidth="1"/>
    <col min="2051" max="2051" width="17.5703125" style="2" customWidth="1"/>
    <col min="2052" max="2052" width="15.7109375" style="2"/>
    <col min="2053" max="2053" width="13.140625" style="2" customWidth="1"/>
    <col min="2054" max="2054" width="15" style="2" customWidth="1"/>
    <col min="2055" max="2304" width="15.7109375" style="2"/>
    <col min="2305" max="2305" width="5.5703125" style="2" customWidth="1"/>
    <col min="2306" max="2306" width="25.140625" style="2" customWidth="1"/>
    <col min="2307" max="2307" width="17.5703125" style="2" customWidth="1"/>
    <col min="2308" max="2308" width="15.7109375" style="2"/>
    <col min="2309" max="2309" width="13.140625" style="2" customWidth="1"/>
    <col min="2310" max="2310" width="15" style="2" customWidth="1"/>
    <col min="2311" max="2560" width="15.7109375" style="2"/>
    <col min="2561" max="2561" width="5.5703125" style="2" customWidth="1"/>
    <col min="2562" max="2562" width="25.140625" style="2" customWidth="1"/>
    <col min="2563" max="2563" width="17.5703125" style="2" customWidth="1"/>
    <col min="2564" max="2564" width="15.7109375" style="2"/>
    <col min="2565" max="2565" width="13.140625" style="2" customWidth="1"/>
    <col min="2566" max="2566" width="15" style="2" customWidth="1"/>
    <col min="2567" max="2816" width="15.7109375" style="2"/>
    <col min="2817" max="2817" width="5.5703125" style="2" customWidth="1"/>
    <col min="2818" max="2818" width="25.140625" style="2" customWidth="1"/>
    <col min="2819" max="2819" width="17.5703125" style="2" customWidth="1"/>
    <col min="2820" max="2820" width="15.7109375" style="2"/>
    <col min="2821" max="2821" width="13.140625" style="2" customWidth="1"/>
    <col min="2822" max="2822" width="15" style="2" customWidth="1"/>
    <col min="2823" max="3072" width="15.7109375" style="2"/>
    <col min="3073" max="3073" width="5.5703125" style="2" customWidth="1"/>
    <col min="3074" max="3074" width="25.140625" style="2" customWidth="1"/>
    <col min="3075" max="3075" width="17.5703125" style="2" customWidth="1"/>
    <col min="3076" max="3076" width="15.7109375" style="2"/>
    <col min="3077" max="3077" width="13.140625" style="2" customWidth="1"/>
    <col min="3078" max="3078" width="15" style="2" customWidth="1"/>
    <col min="3079" max="3328" width="15.7109375" style="2"/>
    <col min="3329" max="3329" width="5.5703125" style="2" customWidth="1"/>
    <col min="3330" max="3330" width="25.140625" style="2" customWidth="1"/>
    <col min="3331" max="3331" width="17.5703125" style="2" customWidth="1"/>
    <col min="3332" max="3332" width="15.7109375" style="2"/>
    <col min="3333" max="3333" width="13.140625" style="2" customWidth="1"/>
    <col min="3334" max="3334" width="15" style="2" customWidth="1"/>
    <col min="3335" max="3584" width="15.7109375" style="2"/>
    <col min="3585" max="3585" width="5.5703125" style="2" customWidth="1"/>
    <col min="3586" max="3586" width="25.140625" style="2" customWidth="1"/>
    <col min="3587" max="3587" width="17.5703125" style="2" customWidth="1"/>
    <col min="3588" max="3588" width="15.7109375" style="2"/>
    <col min="3589" max="3589" width="13.140625" style="2" customWidth="1"/>
    <col min="3590" max="3590" width="15" style="2" customWidth="1"/>
    <col min="3591" max="3840" width="15.7109375" style="2"/>
    <col min="3841" max="3841" width="5.5703125" style="2" customWidth="1"/>
    <col min="3842" max="3842" width="25.140625" style="2" customWidth="1"/>
    <col min="3843" max="3843" width="17.5703125" style="2" customWidth="1"/>
    <col min="3844" max="3844" width="15.7109375" style="2"/>
    <col min="3845" max="3845" width="13.140625" style="2" customWidth="1"/>
    <col min="3846" max="3846" width="15" style="2" customWidth="1"/>
    <col min="3847" max="4096" width="15.7109375" style="2"/>
    <col min="4097" max="4097" width="5.5703125" style="2" customWidth="1"/>
    <col min="4098" max="4098" width="25.140625" style="2" customWidth="1"/>
    <col min="4099" max="4099" width="17.5703125" style="2" customWidth="1"/>
    <col min="4100" max="4100" width="15.7109375" style="2"/>
    <col min="4101" max="4101" width="13.140625" style="2" customWidth="1"/>
    <col min="4102" max="4102" width="15" style="2" customWidth="1"/>
    <col min="4103" max="4352" width="15.7109375" style="2"/>
    <col min="4353" max="4353" width="5.5703125" style="2" customWidth="1"/>
    <col min="4354" max="4354" width="25.140625" style="2" customWidth="1"/>
    <col min="4355" max="4355" width="17.5703125" style="2" customWidth="1"/>
    <col min="4356" max="4356" width="15.7109375" style="2"/>
    <col min="4357" max="4357" width="13.140625" style="2" customWidth="1"/>
    <col min="4358" max="4358" width="15" style="2" customWidth="1"/>
    <col min="4359" max="4608" width="15.7109375" style="2"/>
    <col min="4609" max="4609" width="5.5703125" style="2" customWidth="1"/>
    <col min="4610" max="4610" width="25.140625" style="2" customWidth="1"/>
    <col min="4611" max="4611" width="17.5703125" style="2" customWidth="1"/>
    <col min="4612" max="4612" width="15.7109375" style="2"/>
    <col min="4613" max="4613" width="13.140625" style="2" customWidth="1"/>
    <col min="4614" max="4614" width="15" style="2" customWidth="1"/>
    <col min="4615" max="4864" width="15.7109375" style="2"/>
    <col min="4865" max="4865" width="5.5703125" style="2" customWidth="1"/>
    <col min="4866" max="4866" width="25.140625" style="2" customWidth="1"/>
    <col min="4867" max="4867" width="17.5703125" style="2" customWidth="1"/>
    <col min="4868" max="4868" width="15.7109375" style="2"/>
    <col min="4869" max="4869" width="13.140625" style="2" customWidth="1"/>
    <col min="4870" max="4870" width="15" style="2" customWidth="1"/>
    <col min="4871" max="5120" width="15.7109375" style="2"/>
    <col min="5121" max="5121" width="5.5703125" style="2" customWidth="1"/>
    <col min="5122" max="5122" width="25.140625" style="2" customWidth="1"/>
    <col min="5123" max="5123" width="17.5703125" style="2" customWidth="1"/>
    <col min="5124" max="5124" width="15.7109375" style="2"/>
    <col min="5125" max="5125" width="13.140625" style="2" customWidth="1"/>
    <col min="5126" max="5126" width="15" style="2" customWidth="1"/>
    <col min="5127" max="5376" width="15.7109375" style="2"/>
    <col min="5377" max="5377" width="5.5703125" style="2" customWidth="1"/>
    <col min="5378" max="5378" width="25.140625" style="2" customWidth="1"/>
    <col min="5379" max="5379" width="17.5703125" style="2" customWidth="1"/>
    <col min="5380" max="5380" width="15.7109375" style="2"/>
    <col min="5381" max="5381" width="13.140625" style="2" customWidth="1"/>
    <col min="5382" max="5382" width="15" style="2" customWidth="1"/>
    <col min="5383" max="5632" width="15.7109375" style="2"/>
    <col min="5633" max="5633" width="5.5703125" style="2" customWidth="1"/>
    <col min="5634" max="5634" width="25.140625" style="2" customWidth="1"/>
    <col min="5635" max="5635" width="17.5703125" style="2" customWidth="1"/>
    <col min="5636" max="5636" width="15.7109375" style="2"/>
    <col min="5637" max="5637" width="13.140625" style="2" customWidth="1"/>
    <col min="5638" max="5638" width="15" style="2" customWidth="1"/>
    <col min="5639" max="5888" width="15.7109375" style="2"/>
    <col min="5889" max="5889" width="5.5703125" style="2" customWidth="1"/>
    <col min="5890" max="5890" width="25.140625" style="2" customWidth="1"/>
    <col min="5891" max="5891" width="17.5703125" style="2" customWidth="1"/>
    <col min="5892" max="5892" width="15.7109375" style="2"/>
    <col min="5893" max="5893" width="13.140625" style="2" customWidth="1"/>
    <col min="5894" max="5894" width="15" style="2" customWidth="1"/>
    <col min="5895" max="6144" width="15.7109375" style="2"/>
    <col min="6145" max="6145" width="5.5703125" style="2" customWidth="1"/>
    <col min="6146" max="6146" width="25.140625" style="2" customWidth="1"/>
    <col min="6147" max="6147" width="17.5703125" style="2" customWidth="1"/>
    <col min="6148" max="6148" width="15.7109375" style="2"/>
    <col min="6149" max="6149" width="13.140625" style="2" customWidth="1"/>
    <col min="6150" max="6150" width="15" style="2" customWidth="1"/>
    <col min="6151" max="6400" width="15.7109375" style="2"/>
    <col min="6401" max="6401" width="5.5703125" style="2" customWidth="1"/>
    <col min="6402" max="6402" width="25.140625" style="2" customWidth="1"/>
    <col min="6403" max="6403" width="17.5703125" style="2" customWidth="1"/>
    <col min="6404" max="6404" width="15.7109375" style="2"/>
    <col min="6405" max="6405" width="13.140625" style="2" customWidth="1"/>
    <col min="6406" max="6406" width="15" style="2" customWidth="1"/>
    <col min="6407" max="6656" width="15.7109375" style="2"/>
    <col min="6657" max="6657" width="5.5703125" style="2" customWidth="1"/>
    <col min="6658" max="6658" width="25.140625" style="2" customWidth="1"/>
    <col min="6659" max="6659" width="17.5703125" style="2" customWidth="1"/>
    <col min="6660" max="6660" width="15.7109375" style="2"/>
    <col min="6661" max="6661" width="13.140625" style="2" customWidth="1"/>
    <col min="6662" max="6662" width="15" style="2" customWidth="1"/>
    <col min="6663" max="6912" width="15.7109375" style="2"/>
    <col min="6913" max="6913" width="5.5703125" style="2" customWidth="1"/>
    <col min="6914" max="6914" width="25.140625" style="2" customWidth="1"/>
    <col min="6915" max="6915" width="17.5703125" style="2" customWidth="1"/>
    <col min="6916" max="6916" width="15.7109375" style="2"/>
    <col min="6917" max="6917" width="13.140625" style="2" customWidth="1"/>
    <col min="6918" max="6918" width="15" style="2" customWidth="1"/>
    <col min="6919" max="7168" width="15.7109375" style="2"/>
    <col min="7169" max="7169" width="5.5703125" style="2" customWidth="1"/>
    <col min="7170" max="7170" width="25.140625" style="2" customWidth="1"/>
    <col min="7171" max="7171" width="17.5703125" style="2" customWidth="1"/>
    <col min="7172" max="7172" width="15.7109375" style="2"/>
    <col min="7173" max="7173" width="13.140625" style="2" customWidth="1"/>
    <col min="7174" max="7174" width="15" style="2" customWidth="1"/>
    <col min="7175" max="7424" width="15.7109375" style="2"/>
    <col min="7425" max="7425" width="5.5703125" style="2" customWidth="1"/>
    <col min="7426" max="7426" width="25.140625" style="2" customWidth="1"/>
    <col min="7427" max="7427" width="17.5703125" style="2" customWidth="1"/>
    <col min="7428" max="7428" width="15.7109375" style="2"/>
    <col min="7429" max="7429" width="13.140625" style="2" customWidth="1"/>
    <col min="7430" max="7430" width="15" style="2" customWidth="1"/>
    <col min="7431" max="7680" width="15.7109375" style="2"/>
    <col min="7681" max="7681" width="5.5703125" style="2" customWidth="1"/>
    <col min="7682" max="7682" width="25.140625" style="2" customWidth="1"/>
    <col min="7683" max="7683" width="17.5703125" style="2" customWidth="1"/>
    <col min="7684" max="7684" width="15.7109375" style="2"/>
    <col min="7685" max="7685" width="13.140625" style="2" customWidth="1"/>
    <col min="7686" max="7686" width="15" style="2" customWidth="1"/>
    <col min="7687" max="7936" width="15.7109375" style="2"/>
    <col min="7937" max="7937" width="5.5703125" style="2" customWidth="1"/>
    <col min="7938" max="7938" width="25.140625" style="2" customWidth="1"/>
    <col min="7939" max="7939" width="17.5703125" style="2" customWidth="1"/>
    <col min="7940" max="7940" width="15.7109375" style="2"/>
    <col min="7941" max="7941" width="13.140625" style="2" customWidth="1"/>
    <col min="7942" max="7942" width="15" style="2" customWidth="1"/>
    <col min="7943" max="8192" width="15.7109375" style="2"/>
    <col min="8193" max="8193" width="5.5703125" style="2" customWidth="1"/>
    <col min="8194" max="8194" width="25.140625" style="2" customWidth="1"/>
    <col min="8195" max="8195" width="17.5703125" style="2" customWidth="1"/>
    <col min="8196" max="8196" width="15.7109375" style="2"/>
    <col min="8197" max="8197" width="13.140625" style="2" customWidth="1"/>
    <col min="8198" max="8198" width="15" style="2" customWidth="1"/>
    <col min="8199" max="8448" width="15.7109375" style="2"/>
    <col min="8449" max="8449" width="5.5703125" style="2" customWidth="1"/>
    <col min="8450" max="8450" width="25.140625" style="2" customWidth="1"/>
    <col min="8451" max="8451" width="17.5703125" style="2" customWidth="1"/>
    <col min="8452" max="8452" width="15.7109375" style="2"/>
    <col min="8453" max="8453" width="13.140625" style="2" customWidth="1"/>
    <col min="8454" max="8454" width="15" style="2" customWidth="1"/>
    <col min="8455" max="8704" width="15.7109375" style="2"/>
    <col min="8705" max="8705" width="5.5703125" style="2" customWidth="1"/>
    <col min="8706" max="8706" width="25.140625" style="2" customWidth="1"/>
    <col min="8707" max="8707" width="17.5703125" style="2" customWidth="1"/>
    <col min="8708" max="8708" width="15.7109375" style="2"/>
    <col min="8709" max="8709" width="13.140625" style="2" customWidth="1"/>
    <col min="8710" max="8710" width="15" style="2" customWidth="1"/>
    <col min="8711" max="8960" width="15.7109375" style="2"/>
    <col min="8961" max="8961" width="5.5703125" style="2" customWidth="1"/>
    <col min="8962" max="8962" width="25.140625" style="2" customWidth="1"/>
    <col min="8963" max="8963" width="17.5703125" style="2" customWidth="1"/>
    <col min="8964" max="8964" width="15.7109375" style="2"/>
    <col min="8965" max="8965" width="13.140625" style="2" customWidth="1"/>
    <col min="8966" max="8966" width="15" style="2" customWidth="1"/>
    <col min="8967" max="9216" width="15.7109375" style="2"/>
    <col min="9217" max="9217" width="5.5703125" style="2" customWidth="1"/>
    <col min="9218" max="9218" width="25.140625" style="2" customWidth="1"/>
    <col min="9219" max="9219" width="17.5703125" style="2" customWidth="1"/>
    <col min="9220" max="9220" width="15.7109375" style="2"/>
    <col min="9221" max="9221" width="13.140625" style="2" customWidth="1"/>
    <col min="9222" max="9222" width="15" style="2" customWidth="1"/>
    <col min="9223" max="9472" width="15.7109375" style="2"/>
    <col min="9473" max="9473" width="5.5703125" style="2" customWidth="1"/>
    <col min="9474" max="9474" width="25.140625" style="2" customWidth="1"/>
    <col min="9475" max="9475" width="17.5703125" style="2" customWidth="1"/>
    <col min="9476" max="9476" width="15.7109375" style="2"/>
    <col min="9477" max="9477" width="13.140625" style="2" customWidth="1"/>
    <col min="9478" max="9478" width="15" style="2" customWidth="1"/>
    <col min="9479" max="9728" width="15.7109375" style="2"/>
    <col min="9729" max="9729" width="5.5703125" style="2" customWidth="1"/>
    <col min="9730" max="9730" width="25.140625" style="2" customWidth="1"/>
    <col min="9731" max="9731" width="17.5703125" style="2" customWidth="1"/>
    <col min="9732" max="9732" width="15.7109375" style="2"/>
    <col min="9733" max="9733" width="13.140625" style="2" customWidth="1"/>
    <col min="9734" max="9734" width="15" style="2" customWidth="1"/>
    <col min="9735" max="9984" width="15.7109375" style="2"/>
    <col min="9985" max="9985" width="5.5703125" style="2" customWidth="1"/>
    <col min="9986" max="9986" width="25.140625" style="2" customWidth="1"/>
    <col min="9987" max="9987" width="17.5703125" style="2" customWidth="1"/>
    <col min="9988" max="9988" width="15.7109375" style="2"/>
    <col min="9989" max="9989" width="13.140625" style="2" customWidth="1"/>
    <col min="9990" max="9990" width="15" style="2" customWidth="1"/>
    <col min="9991" max="10240" width="15.7109375" style="2"/>
    <col min="10241" max="10241" width="5.5703125" style="2" customWidth="1"/>
    <col min="10242" max="10242" width="25.140625" style="2" customWidth="1"/>
    <col min="10243" max="10243" width="17.5703125" style="2" customWidth="1"/>
    <col min="10244" max="10244" width="15.7109375" style="2"/>
    <col min="10245" max="10245" width="13.140625" style="2" customWidth="1"/>
    <col min="10246" max="10246" width="15" style="2" customWidth="1"/>
    <col min="10247" max="10496" width="15.7109375" style="2"/>
    <col min="10497" max="10497" width="5.5703125" style="2" customWidth="1"/>
    <col min="10498" max="10498" width="25.140625" style="2" customWidth="1"/>
    <col min="10499" max="10499" width="17.5703125" style="2" customWidth="1"/>
    <col min="10500" max="10500" width="15.7109375" style="2"/>
    <col min="10501" max="10501" width="13.140625" style="2" customWidth="1"/>
    <col min="10502" max="10502" width="15" style="2" customWidth="1"/>
    <col min="10503" max="10752" width="15.7109375" style="2"/>
    <col min="10753" max="10753" width="5.5703125" style="2" customWidth="1"/>
    <col min="10754" max="10754" width="25.140625" style="2" customWidth="1"/>
    <col min="10755" max="10755" width="17.5703125" style="2" customWidth="1"/>
    <col min="10756" max="10756" width="15.7109375" style="2"/>
    <col min="10757" max="10757" width="13.140625" style="2" customWidth="1"/>
    <col min="10758" max="10758" width="15" style="2" customWidth="1"/>
    <col min="10759" max="11008" width="15.7109375" style="2"/>
    <col min="11009" max="11009" width="5.5703125" style="2" customWidth="1"/>
    <col min="11010" max="11010" width="25.140625" style="2" customWidth="1"/>
    <col min="11011" max="11011" width="17.5703125" style="2" customWidth="1"/>
    <col min="11012" max="11012" width="15.7109375" style="2"/>
    <col min="11013" max="11013" width="13.140625" style="2" customWidth="1"/>
    <col min="11014" max="11014" width="15" style="2" customWidth="1"/>
    <col min="11015" max="11264" width="15.7109375" style="2"/>
    <col min="11265" max="11265" width="5.5703125" style="2" customWidth="1"/>
    <col min="11266" max="11266" width="25.140625" style="2" customWidth="1"/>
    <col min="11267" max="11267" width="17.5703125" style="2" customWidth="1"/>
    <col min="11268" max="11268" width="15.7109375" style="2"/>
    <col min="11269" max="11269" width="13.140625" style="2" customWidth="1"/>
    <col min="11270" max="11270" width="15" style="2" customWidth="1"/>
    <col min="11271" max="11520" width="15.7109375" style="2"/>
    <col min="11521" max="11521" width="5.5703125" style="2" customWidth="1"/>
    <col min="11522" max="11522" width="25.140625" style="2" customWidth="1"/>
    <col min="11523" max="11523" width="17.5703125" style="2" customWidth="1"/>
    <col min="11524" max="11524" width="15.7109375" style="2"/>
    <col min="11525" max="11525" width="13.140625" style="2" customWidth="1"/>
    <col min="11526" max="11526" width="15" style="2" customWidth="1"/>
    <col min="11527" max="11776" width="15.7109375" style="2"/>
    <col min="11777" max="11777" width="5.5703125" style="2" customWidth="1"/>
    <col min="11778" max="11778" width="25.140625" style="2" customWidth="1"/>
    <col min="11779" max="11779" width="17.5703125" style="2" customWidth="1"/>
    <col min="11780" max="11780" width="15.7109375" style="2"/>
    <col min="11781" max="11781" width="13.140625" style="2" customWidth="1"/>
    <col min="11782" max="11782" width="15" style="2" customWidth="1"/>
    <col min="11783" max="12032" width="15.7109375" style="2"/>
    <col min="12033" max="12033" width="5.5703125" style="2" customWidth="1"/>
    <col min="12034" max="12034" width="25.140625" style="2" customWidth="1"/>
    <col min="12035" max="12035" width="17.5703125" style="2" customWidth="1"/>
    <col min="12036" max="12036" width="15.7109375" style="2"/>
    <col min="12037" max="12037" width="13.140625" style="2" customWidth="1"/>
    <col min="12038" max="12038" width="15" style="2" customWidth="1"/>
    <col min="12039" max="12288" width="15.7109375" style="2"/>
    <col min="12289" max="12289" width="5.5703125" style="2" customWidth="1"/>
    <col min="12290" max="12290" width="25.140625" style="2" customWidth="1"/>
    <col min="12291" max="12291" width="17.5703125" style="2" customWidth="1"/>
    <col min="12292" max="12292" width="15.7109375" style="2"/>
    <col min="12293" max="12293" width="13.140625" style="2" customWidth="1"/>
    <col min="12294" max="12294" width="15" style="2" customWidth="1"/>
    <col min="12295" max="12544" width="15.7109375" style="2"/>
    <col min="12545" max="12545" width="5.5703125" style="2" customWidth="1"/>
    <col min="12546" max="12546" width="25.140625" style="2" customWidth="1"/>
    <col min="12547" max="12547" width="17.5703125" style="2" customWidth="1"/>
    <col min="12548" max="12548" width="15.7109375" style="2"/>
    <col min="12549" max="12549" width="13.140625" style="2" customWidth="1"/>
    <col min="12550" max="12550" width="15" style="2" customWidth="1"/>
    <col min="12551" max="12800" width="15.7109375" style="2"/>
    <col min="12801" max="12801" width="5.5703125" style="2" customWidth="1"/>
    <col min="12802" max="12802" width="25.140625" style="2" customWidth="1"/>
    <col min="12803" max="12803" width="17.5703125" style="2" customWidth="1"/>
    <col min="12804" max="12804" width="15.7109375" style="2"/>
    <col min="12805" max="12805" width="13.140625" style="2" customWidth="1"/>
    <col min="12806" max="12806" width="15" style="2" customWidth="1"/>
    <col min="12807" max="13056" width="15.7109375" style="2"/>
    <col min="13057" max="13057" width="5.5703125" style="2" customWidth="1"/>
    <col min="13058" max="13058" width="25.140625" style="2" customWidth="1"/>
    <col min="13059" max="13059" width="17.5703125" style="2" customWidth="1"/>
    <col min="13060" max="13060" width="15.7109375" style="2"/>
    <col min="13061" max="13061" width="13.140625" style="2" customWidth="1"/>
    <col min="13062" max="13062" width="15" style="2" customWidth="1"/>
    <col min="13063" max="13312" width="15.7109375" style="2"/>
    <col min="13313" max="13313" width="5.5703125" style="2" customWidth="1"/>
    <col min="13314" max="13314" width="25.140625" style="2" customWidth="1"/>
    <col min="13315" max="13315" width="17.5703125" style="2" customWidth="1"/>
    <col min="13316" max="13316" width="15.7109375" style="2"/>
    <col min="13317" max="13317" width="13.140625" style="2" customWidth="1"/>
    <col min="13318" max="13318" width="15" style="2" customWidth="1"/>
    <col min="13319" max="13568" width="15.7109375" style="2"/>
    <col min="13569" max="13569" width="5.5703125" style="2" customWidth="1"/>
    <col min="13570" max="13570" width="25.140625" style="2" customWidth="1"/>
    <col min="13571" max="13571" width="17.5703125" style="2" customWidth="1"/>
    <col min="13572" max="13572" width="15.7109375" style="2"/>
    <col min="13573" max="13573" width="13.140625" style="2" customWidth="1"/>
    <col min="13574" max="13574" width="15" style="2" customWidth="1"/>
    <col min="13575" max="13824" width="15.7109375" style="2"/>
    <col min="13825" max="13825" width="5.5703125" style="2" customWidth="1"/>
    <col min="13826" max="13826" width="25.140625" style="2" customWidth="1"/>
    <col min="13827" max="13827" width="17.5703125" style="2" customWidth="1"/>
    <col min="13828" max="13828" width="15.7109375" style="2"/>
    <col min="13829" max="13829" width="13.140625" style="2" customWidth="1"/>
    <col min="13830" max="13830" width="15" style="2" customWidth="1"/>
    <col min="13831" max="14080" width="15.7109375" style="2"/>
    <col min="14081" max="14081" width="5.5703125" style="2" customWidth="1"/>
    <col min="14082" max="14082" width="25.140625" style="2" customWidth="1"/>
    <col min="14083" max="14083" width="17.5703125" style="2" customWidth="1"/>
    <col min="14084" max="14084" width="15.7109375" style="2"/>
    <col min="14085" max="14085" width="13.140625" style="2" customWidth="1"/>
    <col min="14086" max="14086" width="15" style="2" customWidth="1"/>
    <col min="14087" max="14336" width="15.7109375" style="2"/>
    <col min="14337" max="14337" width="5.5703125" style="2" customWidth="1"/>
    <col min="14338" max="14338" width="25.140625" style="2" customWidth="1"/>
    <col min="14339" max="14339" width="17.5703125" style="2" customWidth="1"/>
    <col min="14340" max="14340" width="15.7109375" style="2"/>
    <col min="14341" max="14341" width="13.140625" style="2" customWidth="1"/>
    <col min="14342" max="14342" width="15" style="2" customWidth="1"/>
    <col min="14343" max="14592" width="15.7109375" style="2"/>
    <col min="14593" max="14593" width="5.5703125" style="2" customWidth="1"/>
    <col min="14594" max="14594" width="25.140625" style="2" customWidth="1"/>
    <col min="14595" max="14595" width="17.5703125" style="2" customWidth="1"/>
    <col min="14596" max="14596" width="15.7109375" style="2"/>
    <col min="14597" max="14597" width="13.140625" style="2" customWidth="1"/>
    <col min="14598" max="14598" width="15" style="2" customWidth="1"/>
    <col min="14599" max="14848" width="15.7109375" style="2"/>
    <col min="14849" max="14849" width="5.5703125" style="2" customWidth="1"/>
    <col min="14850" max="14850" width="25.140625" style="2" customWidth="1"/>
    <col min="14851" max="14851" width="17.5703125" style="2" customWidth="1"/>
    <col min="14852" max="14852" width="15.7109375" style="2"/>
    <col min="14853" max="14853" width="13.140625" style="2" customWidth="1"/>
    <col min="14854" max="14854" width="15" style="2" customWidth="1"/>
    <col min="14855" max="15104" width="15.7109375" style="2"/>
    <col min="15105" max="15105" width="5.5703125" style="2" customWidth="1"/>
    <col min="15106" max="15106" width="25.140625" style="2" customWidth="1"/>
    <col min="15107" max="15107" width="17.5703125" style="2" customWidth="1"/>
    <col min="15108" max="15108" width="15.7109375" style="2"/>
    <col min="15109" max="15109" width="13.140625" style="2" customWidth="1"/>
    <col min="15110" max="15110" width="15" style="2" customWidth="1"/>
    <col min="15111" max="15360" width="15.7109375" style="2"/>
    <col min="15361" max="15361" width="5.5703125" style="2" customWidth="1"/>
    <col min="15362" max="15362" width="25.140625" style="2" customWidth="1"/>
    <col min="15363" max="15363" width="17.5703125" style="2" customWidth="1"/>
    <col min="15364" max="15364" width="15.7109375" style="2"/>
    <col min="15365" max="15365" width="13.140625" style="2" customWidth="1"/>
    <col min="15366" max="15366" width="15" style="2" customWidth="1"/>
    <col min="15367" max="15616" width="15.7109375" style="2"/>
    <col min="15617" max="15617" width="5.5703125" style="2" customWidth="1"/>
    <col min="15618" max="15618" width="25.140625" style="2" customWidth="1"/>
    <col min="15619" max="15619" width="17.5703125" style="2" customWidth="1"/>
    <col min="15620" max="15620" width="15.7109375" style="2"/>
    <col min="15621" max="15621" width="13.140625" style="2" customWidth="1"/>
    <col min="15622" max="15622" width="15" style="2" customWidth="1"/>
    <col min="15623" max="15872" width="15.7109375" style="2"/>
    <col min="15873" max="15873" width="5.5703125" style="2" customWidth="1"/>
    <col min="15874" max="15874" width="25.140625" style="2" customWidth="1"/>
    <col min="15875" max="15875" width="17.5703125" style="2" customWidth="1"/>
    <col min="15876" max="15876" width="15.7109375" style="2"/>
    <col min="15877" max="15877" width="13.140625" style="2" customWidth="1"/>
    <col min="15878" max="15878" width="15" style="2" customWidth="1"/>
    <col min="15879" max="16128" width="15.7109375" style="2"/>
    <col min="16129" max="16129" width="5.5703125" style="2" customWidth="1"/>
    <col min="16130" max="16130" width="25.140625" style="2" customWidth="1"/>
    <col min="16131" max="16131" width="17.5703125" style="2" customWidth="1"/>
    <col min="16132" max="16132" width="15.7109375" style="2"/>
    <col min="16133" max="16133" width="13.140625" style="2" customWidth="1"/>
    <col min="16134" max="16134" width="15" style="2" customWidth="1"/>
    <col min="16135" max="16384" width="15.7109375" style="2"/>
  </cols>
  <sheetData>
    <row r="1" spans="1:11" ht="15.75" x14ac:dyDescent="0.25">
      <c r="A1" s="477" t="s">
        <v>196</v>
      </c>
      <c r="B1" s="477"/>
      <c r="C1" s="477"/>
      <c r="D1" s="477"/>
      <c r="E1" s="477"/>
    </row>
    <row r="2" spans="1:11" ht="9" customHeight="1" x14ac:dyDescent="0.25"/>
    <row r="3" spans="1:11" s="14" customFormat="1" ht="15.75" x14ac:dyDescent="0.25">
      <c r="A3" s="489" t="s">
        <v>188</v>
      </c>
      <c r="B3" s="489"/>
      <c r="C3" s="157">
        <v>4</v>
      </c>
      <c r="D3" s="2"/>
      <c r="E3" s="2"/>
      <c r="F3" s="2"/>
      <c r="G3" s="2"/>
      <c r="H3" s="2"/>
      <c r="I3" s="2"/>
      <c r="J3" s="2"/>
      <c r="K3" s="2"/>
    </row>
    <row r="4" spans="1:11" s="14" customFormat="1" ht="15.75" x14ac:dyDescent="0.25">
      <c r="A4" s="110"/>
      <c r="B4" s="110"/>
      <c r="C4" s="111"/>
      <c r="D4" s="2"/>
      <c r="E4" s="2"/>
      <c r="F4" s="2"/>
      <c r="G4" s="2"/>
      <c r="H4" s="2"/>
      <c r="I4" s="2"/>
      <c r="J4" s="2"/>
      <c r="K4" s="2"/>
    </row>
    <row r="5" spans="1:11" s="14" customFormat="1" ht="15" customHeight="1" x14ac:dyDescent="0.25">
      <c r="A5" s="478" t="s">
        <v>189</v>
      </c>
      <c r="B5" s="478"/>
      <c r="C5" s="105">
        <v>244</v>
      </c>
      <c r="D5" s="67"/>
      <c r="E5" s="67"/>
      <c r="F5" s="67"/>
      <c r="G5" s="67"/>
      <c r="H5" s="67"/>
      <c r="I5" s="67"/>
      <c r="J5" s="67"/>
      <c r="K5" s="2"/>
    </row>
    <row r="6" spans="1:11" s="14" customFormat="1" ht="15.6" x14ac:dyDescent="0.3">
      <c r="A6" s="176"/>
      <c r="B6" s="176"/>
      <c r="C6" s="111"/>
      <c r="D6" s="2"/>
      <c r="E6" s="2"/>
      <c r="F6" s="2"/>
      <c r="G6" s="2"/>
      <c r="H6" s="2"/>
      <c r="I6" s="2"/>
      <c r="J6" s="2"/>
      <c r="K6" s="2"/>
    </row>
    <row r="7" spans="1:11" s="72" customFormat="1" ht="15.75" x14ac:dyDescent="0.25">
      <c r="A7" s="477" t="s">
        <v>197</v>
      </c>
      <c r="B7" s="477"/>
      <c r="C7" s="477"/>
      <c r="D7" s="477"/>
      <c r="E7" s="477"/>
      <c r="F7" s="477"/>
    </row>
    <row r="8" spans="1:11" ht="15.75" x14ac:dyDescent="0.25">
      <c r="A8" s="521" t="s">
        <v>110</v>
      </c>
      <c r="B8" s="521"/>
      <c r="C8" s="521"/>
      <c r="D8" s="521"/>
      <c r="E8" s="521"/>
      <c r="F8" s="521"/>
    </row>
    <row r="9" spans="1:11" ht="25.5" x14ac:dyDescent="0.25">
      <c r="A9" s="76" t="s">
        <v>47</v>
      </c>
      <c r="B9" s="76" t="s">
        <v>57</v>
      </c>
      <c r="C9" s="76" t="s">
        <v>80</v>
      </c>
      <c r="D9" s="76" t="s">
        <v>81</v>
      </c>
      <c r="E9" s="76" t="s">
        <v>82</v>
      </c>
      <c r="F9" s="76" t="s">
        <v>83</v>
      </c>
    </row>
    <row r="10" spans="1:11" s="129" customFormat="1" ht="10.15" x14ac:dyDescent="0.2">
      <c r="A10" s="128">
        <v>1</v>
      </c>
      <c r="B10" s="128">
        <v>2</v>
      </c>
      <c r="C10" s="128">
        <v>3</v>
      </c>
      <c r="D10" s="128">
        <v>4</v>
      </c>
      <c r="E10" s="128">
        <v>5</v>
      </c>
      <c r="F10" s="128">
        <v>6</v>
      </c>
    </row>
    <row r="11" spans="1:11" ht="20.45" customHeight="1" x14ac:dyDescent="0.25">
      <c r="A11" s="76">
        <v>1</v>
      </c>
      <c r="B11" s="65" t="s">
        <v>209</v>
      </c>
      <c r="C11" s="76"/>
      <c r="D11" s="76"/>
      <c r="E11" s="42"/>
      <c r="F11" s="74">
        <v>0</v>
      </c>
    </row>
    <row r="12" spans="1:11" s="69" customFormat="1" ht="14.25" x14ac:dyDescent="0.2">
      <c r="A12" s="62"/>
      <c r="B12" s="63" t="s">
        <v>55</v>
      </c>
      <c r="C12" s="62" t="s">
        <v>18</v>
      </c>
      <c r="D12" s="62" t="s">
        <v>18</v>
      </c>
      <c r="E12" s="62" t="s">
        <v>18</v>
      </c>
      <c r="F12" s="75">
        <f>SUM(F11:F11)</f>
        <v>0</v>
      </c>
    </row>
    <row r="13" spans="1:11" ht="9" customHeight="1" x14ac:dyDescent="0.25"/>
    <row r="14" spans="1:11" ht="15.75" x14ac:dyDescent="0.25">
      <c r="A14" s="477" t="s">
        <v>198</v>
      </c>
      <c r="B14" s="477"/>
      <c r="C14" s="477"/>
      <c r="D14" s="477"/>
      <c r="E14" s="477"/>
      <c r="F14" s="477"/>
    </row>
    <row r="15" spans="1:11" ht="15" customHeight="1" x14ac:dyDescent="0.25">
      <c r="A15" s="516" t="s">
        <v>129</v>
      </c>
      <c r="B15" s="516"/>
      <c r="C15" s="516"/>
      <c r="D15" s="516"/>
      <c r="E15" s="516"/>
      <c r="F15" s="516"/>
    </row>
    <row r="16" spans="1:11" ht="26.25" customHeight="1" x14ac:dyDescent="0.25">
      <c r="A16" s="76" t="s">
        <v>47</v>
      </c>
      <c r="B16" s="502" t="s">
        <v>57</v>
      </c>
      <c r="C16" s="504"/>
      <c r="D16" s="76" t="s">
        <v>84</v>
      </c>
      <c r="E16" s="76" t="s">
        <v>85</v>
      </c>
      <c r="F16" s="76" t="s">
        <v>86</v>
      </c>
    </row>
    <row r="17" spans="1:6" s="129" customFormat="1" ht="10.15" x14ac:dyDescent="0.2">
      <c r="A17" s="128">
        <v>1</v>
      </c>
      <c r="B17" s="524">
        <v>2</v>
      </c>
      <c r="C17" s="525"/>
      <c r="D17" s="128">
        <v>3</v>
      </c>
      <c r="E17" s="128">
        <v>4</v>
      </c>
      <c r="F17" s="128">
        <v>5</v>
      </c>
    </row>
    <row r="18" spans="1:6" ht="15.6" customHeight="1" x14ac:dyDescent="0.25">
      <c r="A18" s="76"/>
      <c r="B18" s="502" t="s">
        <v>179</v>
      </c>
      <c r="C18" s="504"/>
      <c r="D18" s="76"/>
      <c r="E18" s="76"/>
      <c r="F18" s="74">
        <f>'План ФХД'!H82</f>
        <v>0</v>
      </c>
    </row>
    <row r="19" spans="1:6" s="69" customFormat="1" ht="14.25" x14ac:dyDescent="0.2">
      <c r="A19" s="62"/>
      <c r="B19" s="518" t="s">
        <v>55</v>
      </c>
      <c r="C19" s="520"/>
      <c r="D19" s="62"/>
      <c r="E19" s="62"/>
      <c r="F19" s="75">
        <f>SUM(F18)</f>
        <v>0</v>
      </c>
    </row>
    <row r="20" spans="1:6" ht="12.75" customHeight="1" x14ac:dyDescent="0.25"/>
    <row r="21" spans="1:6" ht="15.75" x14ac:dyDescent="0.25">
      <c r="A21" s="477" t="s">
        <v>348</v>
      </c>
      <c r="B21" s="477"/>
      <c r="C21" s="477"/>
      <c r="D21" s="477"/>
      <c r="E21" s="477"/>
      <c r="F21" s="477"/>
    </row>
    <row r="22" spans="1:6" s="112" customFormat="1" ht="15.75" x14ac:dyDescent="0.25">
      <c r="A22" s="521" t="s">
        <v>105</v>
      </c>
      <c r="B22" s="521"/>
      <c r="C22" s="521"/>
      <c r="D22" s="521"/>
      <c r="E22" s="521"/>
      <c r="F22" s="521"/>
    </row>
    <row r="23" spans="1:6" ht="25.5" x14ac:dyDescent="0.25">
      <c r="A23" s="24" t="s">
        <v>47</v>
      </c>
      <c r="B23" s="502" t="s">
        <v>57</v>
      </c>
      <c r="C23" s="504"/>
      <c r="D23" s="76" t="s">
        <v>91</v>
      </c>
      <c r="E23" s="76" t="s">
        <v>92</v>
      </c>
      <c r="F23" s="76" t="s">
        <v>93</v>
      </c>
    </row>
    <row r="24" spans="1:6" ht="13.9" x14ac:dyDescent="0.25">
      <c r="A24" s="76">
        <v>1</v>
      </c>
      <c r="B24" s="502">
        <v>2</v>
      </c>
      <c r="C24" s="504"/>
      <c r="D24" s="76">
        <v>3</v>
      </c>
      <c r="E24" s="76">
        <v>4</v>
      </c>
      <c r="F24" s="76">
        <v>5</v>
      </c>
    </row>
    <row r="25" spans="1:6" x14ac:dyDescent="0.25">
      <c r="A25" s="76">
        <v>1</v>
      </c>
      <c r="B25" s="522" t="s">
        <v>200</v>
      </c>
      <c r="C25" s="523"/>
      <c r="D25" s="76"/>
      <c r="E25" s="76"/>
      <c r="F25" s="74">
        <f>'План ФХД'!H105+'План ФХД'!H106</f>
        <v>349777.01</v>
      </c>
    </row>
    <row r="26" spans="1:6" s="69" customFormat="1" ht="14.25" x14ac:dyDescent="0.2">
      <c r="A26" s="62"/>
      <c r="B26" s="518" t="s">
        <v>55</v>
      </c>
      <c r="C26" s="520"/>
      <c r="D26" s="62" t="s">
        <v>18</v>
      </c>
      <c r="E26" s="62" t="s">
        <v>18</v>
      </c>
      <c r="F26" s="75">
        <f>SUM(F25:F25)</f>
        <v>349777.01</v>
      </c>
    </row>
    <row r="27" spans="1:6" ht="8.25" customHeight="1" x14ac:dyDescent="0.25"/>
    <row r="28" spans="1:6" s="72" customFormat="1" ht="18" customHeight="1" x14ac:dyDescent="0.25">
      <c r="A28" s="477" t="s">
        <v>349</v>
      </c>
      <c r="B28" s="477"/>
      <c r="C28" s="477"/>
      <c r="D28" s="477"/>
      <c r="E28" s="477"/>
      <c r="F28" s="477"/>
    </row>
    <row r="29" spans="1:6" s="90" customFormat="1" ht="18" customHeight="1" x14ac:dyDescent="0.2">
      <c r="A29" s="527" t="s">
        <v>106</v>
      </c>
      <c r="B29" s="527"/>
      <c r="C29" s="527"/>
      <c r="D29" s="527"/>
      <c r="E29" s="527"/>
      <c r="F29" s="527"/>
    </row>
    <row r="30" spans="1:6" ht="25.5" x14ac:dyDescent="0.25">
      <c r="A30" s="76" t="s">
        <v>47</v>
      </c>
      <c r="B30" s="502" t="s">
        <v>57</v>
      </c>
      <c r="C30" s="503"/>
      <c r="D30" s="504"/>
      <c r="E30" s="76" t="s">
        <v>94</v>
      </c>
      <c r="F30" s="76" t="s">
        <v>95</v>
      </c>
    </row>
    <row r="31" spans="1:6" ht="13.9" x14ac:dyDescent="0.25">
      <c r="A31" s="76">
        <v>1</v>
      </c>
      <c r="B31" s="502">
        <v>2</v>
      </c>
      <c r="C31" s="503"/>
      <c r="D31" s="504"/>
      <c r="E31" s="76">
        <v>3</v>
      </c>
      <c r="F31" s="76">
        <v>4</v>
      </c>
    </row>
    <row r="32" spans="1:6" x14ac:dyDescent="0.25">
      <c r="A32" s="76">
        <v>1</v>
      </c>
      <c r="B32" s="522" t="s">
        <v>201</v>
      </c>
      <c r="C32" s="526"/>
      <c r="D32" s="523"/>
      <c r="E32" s="76"/>
      <c r="F32" s="74">
        <f>'План ФХД'!H114+'План ФХД'!H115</f>
        <v>247000</v>
      </c>
    </row>
    <row r="33" spans="1:6" s="69" customFormat="1" ht="14.25" x14ac:dyDescent="0.2">
      <c r="A33" s="62"/>
      <c r="B33" s="518" t="s">
        <v>55</v>
      </c>
      <c r="C33" s="519"/>
      <c r="D33" s="520"/>
      <c r="E33" s="62" t="s">
        <v>18</v>
      </c>
      <c r="F33" s="75">
        <f>SUM(F32:F32)</f>
        <v>247000</v>
      </c>
    </row>
    <row r="34" spans="1:6" ht="13.5" customHeight="1" x14ac:dyDescent="0.25"/>
    <row r="35" spans="1:6" s="107" customFormat="1" ht="13.5" customHeight="1" x14ac:dyDescent="0.25">
      <c r="A35" s="107" t="s">
        <v>350</v>
      </c>
    </row>
    <row r="36" spans="1:6" s="112" customFormat="1" ht="18" customHeight="1" x14ac:dyDescent="0.25">
      <c r="A36" s="521" t="s">
        <v>202</v>
      </c>
      <c r="B36" s="521"/>
      <c r="C36" s="521"/>
      <c r="D36" s="521"/>
      <c r="E36" s="521"/>
      <c r="F36" s="521"/>
    </row>
    <row r="37" spans="1:6" ht="25.5" x14ac:dyDescent="0.25">
      <c r="A37" s="76" t="s">
        <v>47</v>
      </c>
      <c r="B37" s="502" t="s">
        <v>57</v>
      </c>
      <c r="C37" s="503"/>
      <c r="D37" s="504"/>
      <c r="E37" s="76" t="s">
        <v>94</v>
      </c>
      <c r="F37" s="76" t="s">
        <v>95</v>
      </c>
    </row>
    <row r="38" spans="1:6" ht="13.9" x14ac:dyDescent="0.25">
      <c r="A38" s="76">
        <v>1</v>
      </c>
      <c r="B38" s="502">
        <v>2</v>
      </c>
      <c r="C38" s="503"/>
      <c r="D38" s="504"/>
      <c r="E38" s="76">
        <v>3</v>
      </c>
      <c r="F38" s="76">
        <v>4</v>
      </c>
    </row>
    <row r="39" spans="1:6" x14ac:dyDescent="0.25">
      <c r="A39" s="76">
        <v>1</v>
      </c>
      <c r="B39" s="522" t="s">
        <v>203</v>
      </c>
      <c r="C39" s="526"/>
      <c r="D39" s="523"/>
      <c r="E39" s="76"/>
      <c r="F39" s="74">
        <f>'План ФХД'!H125</f>
        <v>0</v>
      </c>
    </row>
    <row r="40" spans="1:6" s="69" customFormat="1" ht="14.25" x14ac:dyDescent="0.2">
      <c r="A40" s="62"/>
      <c r="B40" s="518" t="s">
        <v>55</v>
      </c>
      <c r="C40" s="519"/>
      <c r="D40" s="520"/>
      <c r="E40" s="62" t="s">
        <v>18</v>
      </c>
      <c r="F40" s="75">
        <f>SUM(F39:F39)</f>
        <v>0</v>
      </c>
    </row>
    <row r="41" spans="1:6" ht="13.5" customHeight="1" x14ac:dyDescent="0.25"/>
    <row r="42" spans="1:6" ht="13.5" customHeight="1" x14ac:dyDescent="0.25">
      <c r="A42" s="107" t="s">
        <v>351</v>
      </c>
    </row>
    <row r="43" spans="1:6" s="112" customFormat="1" ht="18" customHeight="1" x14ac:dyDescent="0.25">
      <c r="A43" s="521" t="s">
        <v>204</v>
      </c>
      <c r="B43" s="521"/>
      <c r="C43" s="521"/>
      <c r="D43" s="521"/>
      <c r="E43" s="521"/>
      <c r="F43" s="521"/>
    </row>
    <row r="44" spans="1:6" ht="27" customHeight="1" x14ac:dyDescent="0.25">
      <c r="A44" s="76" t="s">
        <v>47</v>
      </c>
      <c r="B44" s="502" t="s">
        <v>57</v>
      </c>
      <c r="C44" s="504"/>
      <c r="D44" s="76" t="s">
        <v>90</v>
      </c>
      <c r="E44" s="76" t="s">
        <v>96</v>
      </c>
      <c r="F44" s="76" t="s">
        <v>97</v>
      </c>
    </row>
    <row r="45" spans="1:6" ht="13.9" x14ac:dyDescent="0.25">
      <c r="A45" s="76">
        <v>1</v>
      </c>
      <c r="B45" s="502">
        <v>2</v>
      </c>
      <c r="C45" s="504"/>
      <c r="D45" s="76">
        <v>3</v>
      </c>
      <c r="E45" s="76">
        <v>4</v>
      </c>
      <c r="F45" s="76">
        <v>5</v>
      </c>
    </row>
    <row r="46" spans="1:6" x14ac:dyDescent="0.25">
      <c r="A46" s="76">
        <v>1</v>
      </c>
      <c r="B46" s="522" t="s">
        <v>185</v>
      </c>
      <c r="C46" s="523"/>
      <c r="D46" s="76"/>
      <c r="E46" s="76"/>
      <c r="F46" s="74">
        <v>0</v>
      </c>
    </row>
    <row r="47" spans="1:6" s="69" customFormat="1" ht="14.25" x14ac:dyDescent="0.2">
      <c r="A47" s="62"/>
      <c r="B47" s="518" t="s">
        <v>55</v>
      </c>
      <c r="C47" s="520"/>
      <c r="D47" s="62" t="s">
        <v>18</v>
      </c>
      <c r="E47" s="62" t="s">
        <v>18</v>
      </c>
      <c r="F47" s="75">
        <f>SUM(F46:F46)</f>
        <v>0</v>
      </c>
    </row>
    <row r="48" spans="1:6" x14ac:dyDescent="0.25">
      <c r="F48" s="109"/>
    </row>
    <row r="49" spans="1:11" ht="15.75" x14ac:dyDescent="0.25">
      <c r="A49" s="107" t="s">
        <v>352</v>
      </c>
      <c r="F49" s="109"/>
    </row>
    <row r="50" spans="1:11" s="112" customFormat="1" ht="18" customHeight="1" x14ac:dyDescent="0.25">
      <c r="A50" s="521" t="s">
        <v>107</v>
      </c>
      <c r="B50" s="521"/>
      <c r="C50" s="521"/>
      <c r="D50" s="521"/>
      <c r="E50" s="521"/>
      <c r="F50" s="521"/>
    </row>
    <row r="51" spans="1:11" ht="27" customHeight="1" x14ac:dyDescent="0.25">
      <c r="A51" s="76" t="s">
        <v>47</v>
      </c>
      <c r="B51" s="502" t="s">
        <v>57</v>
      </c>
      <c r="C51" s="504"/>
      <c r="D51" s="76" t="s">
        <v>90</v>
      </c>
      <c r="E51" s="76" t="s">
        <v>96</v>
      </c>
      <c r="F51" s="76" t="s">
        <v>97</v>
      </c>
    </row>
    <row r="52" spans="1:11" x14ac:dyDescent="0.25">
      <c r="A52" s="76">
        <v>1</v>
      </c>
      <c r="B52" s="502">
        <v>2</v>
      </c>
      <c r="C52" s="504"/>
      <c r="D52" s="76">
        <v>3</v>
      </c>
      <c r="E52" s="76">
        <v>4</v>
      </c>
      <c r="F52" s="76">
        <v>5</v>
      </c>
    </row>
    <row r="53" spans="1:11" x14ac:dyDescent="0.25">
      <c r="A53" s="76">
        <v>1</v>
      </c>
      <c r="B53" s="522" t="s">
        <v>205</v>
      </c>
      <c r="C53" s="523"/>
      <c r="D53" s="76"/>
      <c r="E53" s="76"/>
      <c r="F53" s="74">
        <f>'План ФХД'!H128+'План ФХД'!H129</f>
        <v>250000</v>
      </c>
    </row>
    <row r="54" spans="1:11" s="69" customFormat="1" ht="14.25" x14ac:dyDescent="0.2">
      <c r="A54" s="62"/>
      <c r="B54" s="518" t="s">
        <v>55</v>
      </c>
      <c r="C54" s="520"/>
      <c r="D54" s="62" t="s">
        <v>18</v>
      </c>
      <c r="E54" s="62" t="s">
        <v>18</v>
      </c>
      <c r="F54" s="75">
        <f>SUM(F53:F53)</f>
        <v>250000</v>
      </c>
    </row>
    <row r="55" spans="1:11" s="69" customFormat="1" ht="14.25" x14ac:dyDescent="0.2">
      <c r="A55" s="113"/>
      <c r="B55" s="114"/>
      <c r="C55" s="114"/>
      <c r="D55" s="113"/>
      <c r="E55" s="113"/>
      <c r="F55" s="115"/>
    </row>
    <row r="56" spans="1:11" ht="15.75" x14ac:dyDescent="0.25">
      <c r="A56" s="477" t="s">
        <v>412</v>
      </c>
      <c r="B56" s="477"/>
      <c r="C56" s="477"/>
      <c r="D56" s="477"/>
      <c r="E56" s="477"/>
      <c r="F56" s="477"/>
    </row>
    <row r="57" spans="1:11" s="112" customFormat="1" ht="18" customHeight="1" x14ac:dyDescent="0.25">
      <c r="A57" s="521" t="s">
        <v>411</v>
      </c>
      <c r="B57" s="521"/>
      <c r="C57" s="521"/>
      <c r="D57" s="521"/>
      <c r="E57" s="521"/>
      <c r="F57" s="521"/>
    </row>
    <row r="58" spans="1:11" ht="27" customHeight="1" x14ac:dyDescent="0.25">
      <c r="A58" s="102" t="s">
        <v>47</v>
      </c>
      <c r="B58" s="502" t="s">
        <v>57</v>
      </c>
      <c r="C58" s="504"/>
      <c r="D58" s="102" t="s">
        <v>90</v>
      </c>
      <c r="E58" s="102" t="s">
        <v>96</v>
      </c>
      <c r="F58" s="102" t="s">
        <v>97</v>
      </c>
    </row>
    <row r="59" spans="1:11" x14ac:dyDescent="0.25">
      <c r="A59" s="102">
        <v>1</v>
      </c>
      <c r="B59" s="502">
        <v>2</v>
      </c>
      <c r="C59" s="504"/>
      <c r="D59" s="102">
        <v>3</v>
      </c>
      <c r="E59" s="102">
        <v>4</v>
      </c>
      <c r="F59" s="102">
        <v>5</v>
      </c>
    </row>
    <row r="60" spans="1:11" ht="17.25" customHeight="1" x14ac:dyDescent="0.25">
      <c r="A60" s="102">
        <v>1</v>
      </c>
      <c r="B60" s="522" t="s">
        <v>385</v>
      </c>
      <c r="C60" s="523"/>
      <c r="D60" s="102"/>
      <c r="E60" s="102"/>
      <c r="F60" s="103">
        <f>'План ФХД'!H133+'План ФХД'!H134</f>
        <v>1366184.45</v>
      </c>
    </row>
    <row r="61" spans="1:11" s="69" customFormat="1" ht="14.25" x14ac:dyDescent="0.2">
      <c r="A61" s="62"/>
      <c r="B61" s="518" t="s">
        <v>55</v>
      </c>
      <c r="C61" s="520"/>
      <c r="D61" s="62" t="s">
        <v>18</v>
      </c>
      <c r="E61" s="62" t="s">
        <v>18</v>
      </c>
      <c r="F61" s="104">
        <f>SUM(F60:F60)</f>
        <v>1366184.45</v>
      </c>
    </row>
    <row r="62" spans="1:11" ht="12" customHeight="1" x14ac:dyDescent="0.25"/>
    <row r="64" spans="1:11" s="14" customFormat="1" ht="15" customHeight="1" x14ac:dyDescent="0.25">
      <c r="A64" s="478" t="s">
        <v>189</v>
      </c>
      <c r="B64" s="478"/>
      <c r="C64" s="105">
        <v>247</v>
      </c>
      <c r="D64" s="67"/>
      <c r="E64" s="67"/>
      <c r="F64" s="67"/>
      <c r="G64" s="67"/>
      <c r="H64" s="67"/>
      <c r="I64" s="67"/>
      <c r="J64" s="67"/>
      <c r="K64" s="2"/>
    </row>
    <row r="65" spans="1:8" ht="16.149999999999999" customHeight="1" x14ac:dyDescent="0.25">
      <c r="A65" s="477" t="s">
        <v>414</v>
      </c>
      <c r="B65" s="477"/>
      <c r="C65" s="477"/>
      <c r="D65" s="477"/>
      <c r="E65" s="477"/>
      <c r="F65" s="477"/>
    </row>
    <row r="66" spans="1:8" x14ac:dyDescent="0.25">
      <c r="A66" s="479" t="s">
        <v>130</v>
      </c>
      <c r="B66" s="479"/>
      <c r="C66" s="479"/>
      <c r="D66" s="479"/>
      <c r="E66" s="479"/>
      <c r="F66" s="479"/>
    </row>
    <row r="67" spans="1:8" ht="38.25" x14ac:dyDescent="0.25">
      <c r="A67" s="177" t="s">
        <v>47</v>
      </c>
      <c r="B67" s="177" t="s">
        <v>1</v>
      </c>
      <c r="C67" s="177" t="s">
        <v>87</v>
      </c>
      <c r="D67" s="177" t="s">
        <v>88</v>
      </c>
      <c r="E67" s="177" t="s">
        <v>89</v>
      </c>
      <c r="F67" s="177" t="s">
        <v>83</v>
      </c>
    </row>
    <row r="68" spans="1:8" x14ac:dyDescent="0.25">
      <c r="A68" s="177">
        <v>1</v>
      </c>
      <c r="B68" s="177">
        <v>2</v>
      </c>
      <c r="C68" s="177">
        <v>3</v>
      </c>
      <c r="D68" s="177">
        <v>4</v>
      </c>
      <c r="E68" s="177">
        <v>5</v>
      </c>
      <c r="F68" s="177">
        <v>6</v>
      </c>
    </row>
    <row r="69" spans="1:8" x14ac:dyDescent="0.25">
      <c r="A69" s="177">
        <v>1</v>
      </c>
      <c r="B69" s="359" t="s">
        <v>182</v>
      </c>
      <c r="C69" s="42"/>
      <c r="D69" s="177"/>
      <c r="E69" s="177"/>
      <c r="F69" s="173">
        <f>'План ФХД'!H89+'План ФХД'!H90</f>
        <v>5818823.0999999996</v>
      </c>
    </row>
    <row r="70" spans="1:8" x14ac:dyDescent="0.25">
      <c r="A70" s="177">
        <v>2</v>
      </c>
      <c r="B70" s="360" t="s">
        <v>183</v>
      </c>
      <c r="C70" s="42"/>
      <c r="D70" s="177"/>
      <c r="E70" s="177"/>
      <c r="F70" s="173">
        <f>'План ФХД'!H92+'План ФХД'!H93</f>
        <v>13331302.74</v>
      </c>
    </row>
    <row r="71" spans="1:8" x14ac:dyDescent="0.25">
      <c r="A71" s="352">
        <v>3</v>
      </c>
      <c r="B71" s="360" t="s">
        <v>180</v>
      </c>
      <c r="C71" s="42"/>
      <c r="D71" s="352"/>
      <c r="E71" s="352"/>
      <c r="F71" s="353">
        <f>'План ФХД'!H95+'План ФХД'!H96</f>
        <v>277529.82</v>
      </c>
    </row>
    <row r="72" spans="1:8" x14ac:dyDescent="0.25">
      <c r="A72" s="352">
        <v>4</v>
      </c>
      <c r="B72" s="360" t="s">
        <v>181</v>
      </c>
      <c r="C72" s="42"/>
      <c r="D72" s="352"/>
      <c r="E72" s="352"/>
      <c r="F72" s="353">
        <f>'План ФХД'!H98+'План ФХД'!H99</f>
        <v>196438.84</v>
      </c>
    </row>
    <row r="73" spans="1:8" x14ac:dyDescent="0.25">
      <c r="A73" s="62"/>
      <c r="B73" s="63" t="s">
        <v>55</v>
      </c>
      <c r="C73" s="62" t="s">
        <v>18</v>
      </c>
      <c r="D73" s="62" t="s">
        <v>18</v>
      </c>
      <c r="E73" s="62" t="s">
        <v>18</v>
      </c>
      <c r="F73" s="174">
        <f>SUM(F69:F72)</f>
        <v>19624094.5</v>
      </c>
      <c r="H73" s="154"/>
    </row>
    <row r="75" spans="1:8" x14ac:dyDescent="0.25">
      <c r="F75" s="156">
        <f>F12+F19+F26+F33+F40+F47+F54+F61+F73</f>
        <v>21837055.960000001</v>
      </c>
    </row>
    <row r="76" spans="1:8" x14ac:dyDescent="0.25">
      <c r="E76" s="2" t="s">
        <v>413</v>
      </c>
      <c r="F76" s="154">
        <f>'Расчеты МЗ'!F89+'Расчеты МЗ 1'!F75</f>
        <v>51691229.210000001</v>
      </c>
    </row>
  </sheetData>
  <mergeCells count="47">
    <mergeCell ref="A65:F65"/>
    <mergeCell ref="A66:F66"/>
    <mergeCell ref="A64:B64"/>
    <mergeCell ref="B53:C53"/>
    <mergeCell ref="B54:C54"/>
    <mergeCell ref="A56:F56"/>
    <mergeCell ref="A57:F57"/>
    <mergeCell ref="B58:C58"/>
    <mergeCell ref="B59:C59"/>
    <mergeCell ref="B60:C60"/>
    <mergeCell ref="B61:C61"/>
    <mergeCell ref="A21:F21"/>
    <mergeCell ref="A22:F22"/>
    <mergeCell ref="A29:F29"/>
    <mergeCell ref="B23:C23"/>
    <mergeCell ref="B33:D33"/>
    <mergeCell ref="B32:D32"/>
    <mergeCell ref="B24:C24"/>
    <mergeCell ref="B37:D37"/>
    <mergeCell ref="B38:D38"/>
    <mergeCell ref="B39:D39"/>
    <mergeCell ref="A36:F36"/>
    <mergeCell ref="B25:C25"/>
    <mergeCell ref="B26:C26"/>
    <mergeCell ref="A28:F28"/>
    <mergeCell ref="B30:D30"/>
    <mergeCell ref="B31:D31"/>
    <mergeCell ref="B19:C19"/>
    <mergeCell ref="B16:C16"/>
    <mergeCell ref="A8:F8"/>
    <mergeCell ref="A14:F14"/>
    <mergeCell ref="A15:F15"/>
    <mergeCell ref="A1:E1"/>
    <mergeCell ref="A5:B5"/>
    <mergeCell ref="A3:B3"/>
    <mergeCell ref="B17:C17"/>
    <mergeCell ref="B18:C18"/>
    <mergeCell ref="A7:F7"/>
    <mergeCell ref="B40:D40"/>
    <mergeCell ref="A43:F43"/>
    <mergeCell ref="A50:F50"/>
    <mergeCell ref="B51:C51"/>
    <mergeCell ref="B52:C52"/>
    <mergeCell ref="B47:C47"/>
    <mergeCell ref="B44:C44"/>
    <mergeCell ref="B45:C45"/>
    <mergeCell ref="B46:C46"/>
  </mergeCells>
  <pageMargins left="0.78740157480314965" right="0.31496062992125984" top="0.39370078740157483" bottom="0.39370078740157483" header="0" footer="0"/>
  <pageSetup paperSize="9" scale="88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7"/>
  <sheetViews>
    <sheetView zoomScale="85" zoomScaleNormal="85" workbookViewId="0">
      <selection activeCell="A2" sqref="A2:J2"/>
    </sheetView>
  </sheetViews>
  <sheetFormatPr defaultColWidth="11.5703125" defaultRowHeight="12.75" x14ac:dyDescent="0.2"/>
  <cols>
    <col min="1" max="1" width="5" style="14" customWidth="1"/>
    <col min="2" max="2" width="35.85546875" style="14" customWidth="1"/>
    <col min="3" max="3" width="15.140625" style="14" customWidth="1"/>
    <col min="4" max="4" width="14.5703125" style="14" customWidth="1"/>
    <col min="5" max="5" width="12.42578125" style="14" customWidth="1"/>
    <col min="6" max="6" width="17.140625" style="14" customWidth="1"/>
    <col min="7" max="7" width="14.42578125" style="14" customWidth="1"/>
    <col min="8" max="9" width="11.5703125" style="14"/>
    <col min="10" max="10" width="14.7109375" style="14" customWidth="1"/>
    <col min="11" max="11" width="15.85546875" style="120" customWidth="1"/>
    <col min="12" max="253" width="11.5703125" style="14"/>
    <col min="254" max="254" width="5" style="14" customWidth="1"/>
    <col min="255" max="255" width="32" style="14" customWidth="1"/>
    <col min="256" max="256" width="15.140625" style="14" customWidth="1"/>
    <col min="257" max="257" width="11.5703125" style="14" customWidth="1"/>
    <col min="258" max="258" width="11.5703125" style="14"/>
    <col min="259" max="259" width="16" style="14" customWidth="1"/>
    <col min="260" max="509" width="11.5703125" style="14"/>
    <col min="510" max="510" width="5" style="14" customWidth="1"/>
    <col min="511" max="511" width="32" style="14" customWidth="1"/>
    <col min="512" max="512" width="15.140625" style="14" customWidth="1"/>
    <col min="513" max="513" width="11.5703125" style="14" customWidth="1"/>
    <col min="514" max="514" width="11.5703125" style="14"/>
    <col min="515" max="515" width="16" style="14" customWidth="1"/>
    <col min="516" max="765" width="11.5703125" style="14"/>
    <col min="766" max="766" width="5" style="14" customWidth="1"/>
    <col min="767" max="767" width="32" style="14" customWidth="1"/>
    <col min="768" max="768" width="15.140625" style="14" customWidth="1"/>
    <col min="769" max="769" width="11.5703125" style="14" customWidth="1"/>
    <col min="770" max="770" width="11.5703125" style="14"/>
    <col min="771" max="771" width="16" style="14" customWidth="1"/>
    <col min="772" max="1021" width="11.5703125" style="14"/>
    <col min="1022" max="1022" width="5" style="14" customWidth="1"/>
    <col min="1023" max="1023" width="32" style="14" customWidth="1"/>
    <col min="1024" max="1024" width="15.140625" style="14" customWidth="1"/>
    <col min="1025" max="1025" width="11.5703125" style="14" customWidth="1"/>
    <col min="1026" max="1026" width="11.5703125" style="14"/>
    <col min="1027" max="1027" width="16" style="14" customWidth="1"/>
    <col min="1028" max="1277" width="11.5703125" style="14"/>
    <col min="1278" max="1278" width="5" style="14" customWidth="1"/>
    <col min="1279" max="1279" width="32" style="14" customWidth="1"/>
    <col min="1280" max="1280" width="15.140625" style="14" customWidth="1"/>
    <col min="1281" max="1281" width="11.5703125" style="14" customWidth="1"/>
    <col min="1282" max="1282" width="11.5703125" style="14"/>
    <col min="1283" max="1283" width="16" style="14" customWidth="1"/>
    <col min="1284" max="1533" width="11.5703125" style="14"/>
    <col min="1534" max="1534" width="5" style="14" customWidth="1"/>
    <col min="1535" max="1535" width="32" style="14" customWidth="1"/>
    <col min="1536" max="1536" width="15.140625" style="14" customWidth="1"/>
    <col min="1537" max="1537" width="11.5703125" style="14" customWidth="1"/>
    <col min="1538" max="1538" width="11.5703125" style="14"/>
    <col min="1539" max="1539" width="16" style="14" customWidth="1"/>
    <col min="1540" max="1789" width="11.5703125" style="14"/>
    <col min="1790" max="1790" width="5" style="14" customWidth="1"/>
    <col min="1791" max="1791" width="32" style="14" customWidth="1"/>
    <col min="1792" max="1792" width="15.140625" style="14" customWidth="1"/>
    <col min="1793" max="1793" width="11.5703125" style="14" customWidth="1"/>
    <col min="1794" max="1794" width="11.5703125" style="14"/>
    <col min="1795" max="1795" width="16" style="14" customWidth="1"/>
    <col min="1796" max="2045" width="11.5703125" style="14"/>
    <col min="2046" max="2046" width="5" style="14" customWidth="1"/>
    <col min="2047" max="2047" width="32" style="14" customWidth="1"/>
    <col min="2048" max="2048" width="15.140625" style="14" customWidth="1"/>
    <col min="2049" max="2049" width="11.5703125" style="14" customWidth="1"/>
    <col min="2050" max="2050" width="11.5703125" style="14"/>
    <col min="2051" max="2051" width="16" style="14" customWidth="1"/>
    <col min="2052" max="2301" width="11.5703125" style="14"/>
    <col min="2302" max="2302" width="5" style="14" customWidth="1"/>
    <col min="2303" max="2303" width="32" style="14" customWidth="1"/>
    <col min="2304" max="2304" width="15.140625" style="14" customWidth="1"/>
    <col min="2305" max="2305" width="11.5703125" style="14" customWidth="1"/>
    <col min="2306" max="2306" width="11.5703125" style="14"/>
    <col min="2307" max="2307" width="16" style="14" customWidth="1"/>
    <col min="2308" max="2557" width="11.5703125" style="14"/>
    <col min="2558" max="2558" width="5" style="14" customWidth="1"/>
    <col min="2559" max="2559" width="32" style="14" customWidth="1"/>
    <col min="2560" max="2560" width="15.140625" style="14" customWidth="1"/>
    <col min="2561" max="2561" width="11.5703125" style="14" customWidth="1"/>
    <col min="2562" max="2562" width="11.5703125" style="14"/>
    <col min="2563" max="2563" width="16" style="14" customWidth="1"/>
    <col min="2564" max="2813" width="11.5703125" style="14"/>
    <col min="2814" max="2814" width="5" style="14" customWidth="1"/>
    <col min="2815" max="2815" width="32" style="14" customWidth="1"/>
    <col min="2816" max="2816" width="15.140625" style="14" customWidth="1"/>
    <col min="2817" max="2817" width="11.5703125" style="14" customWidth="1"/>
    <col min="2818" max="2818" width="11.5703125" style="14"/>
    <col min="2819" max="2819" width="16" style="14" customWidth="1"/>
    <col min="2820" max="3069" width="11.5703125" style="14"/>
    <col min="3070" max="3070" width="5" style="14" customWidth="1"/>
    <col min="3071" max="3071" width="32" style="14" customWidth="1"/>
    <col min="3072" max="3072" width="15.140625" style="14" customWidth="1"/>
    <col min="3073" max="3073" width="11.5703125" style="14" customWidth="1"/>
    <col min="3074" max="3074" width="11.5703125" style="14"/>
    <col min="3075" max="3075" width="16" style="14" customWidth="1"/>
    <col min="3076" max="3325" width="11.5703125" style="14"/>
    <col min="3326" max="3326" width="5" style="14" customWidth="1"/>
    <col min="3327" max="3327" width="32" style="14" customWidth="1"/>
    <col min="3328" max="3328" width="15.140625" style="14" customWidth="1"/>
    <col min="3329" max="3329" width="11.5703125" style="14" customWidth="1"/>
    <col min="3330" max="3330" width="11.5703125" style="14"/>
    <col min="3331" max="3331" width="16" style="14" customWidth="1"/>
    <col min="3332" max="3581" width="11.5703125" style="14"/>
    <col min="3582" max="3582" width="5" style="14" customWidth="1"/>
    <col min="3583" max="3583" width="32" style="14" customWidth="1"/>
    <col min="3584" max="3584" width="15.140625" style="14" customWidth="1"/>
    <col min="3585" max="3585" width="11.5703125" style="14" customWidth="1"/>
    <col min="3586" max="3586" width="11.5703125" style="14"/>
    <col min="3587" max="3587" width="16" style="14" customWidth="1"/>
    <col min="3588" max="3837" width="11.5703125" style="14"/>
    <col min="3838" max="3838" width="5" style="14" customWidth="1"/>
    <col min="3839" max="3839" width="32" style="14" customWidth="1"/>
    <col min="3840" max="3840" width="15.140625" style="14" customWidth="1"/>
    <col min="3841" max="3841" width="11.5703125" style="14" customWidth="1"/>
    <col min="3842" max="3842" width="11.5703125" style="14"/>
    <col min="3843" max="3843" width="16" style="14" customWidth="1"/>
    <col min="3844" max="4093" width="11.5703125" style="14"/>
    <col min="4094" max="4094" width="5" style="14" customWidth="1"/>
    <col min="4095" max="4095" width="32" style="14" customWidth="1"/>
    <col min="4096" max="4096" width="15.140625" style="14" customWidth="1"/>
    <col min="4097" max="4097" width="11.5703125" style="14" customWidth="1"/>
    <col min="4098" max="4098" width="11.5703125" style="14"/>
    <col min="4099" max="4099" width="16" style="14" customWidth="1"/>
    <col min="4100" max="4349" width="11.5703125" style="14"/>
    <col min="4350" max="4350" width="5" style="14" customWidth="1"/>
    <col min="4351" max="4351" width="32" style="14" customWidth="1"/>
    <col min="4352" max="4352" width="15.140625" style="14" customWidth="1"/>
    <col min="4353" max="4353" width="11.5703125" style="14" customWidth="1"/>
    <col min="4354" max="4354" width="11.5703125" style="14"/>
    <col min="4355" max="4355" width="16" style="14" customWidth="1"/>
    <col min="4356" max="4605" width="11.5703125" style="14"/>
    <col min="4606" max="4606" width="5" style="14" customWidth="1"/>
    <col min="4607" max="4607" width="32" style="14" customWidth="1"/>
    <col min="4608" max="4608" width="15.140625" style="14" customWidth="1"/>
    <col min="4609" max="4609" width="11.5703125" style="14" customWidth="1"/>
    <col min="4610" max="4610" width="11.5703125" style="14"/>
    <col min="4611" max="4611" width="16" style="14" customWidth="1"/>
    <col min="4612" max="4861" width="11.5703125" style="14"/>
    <col min="4862" max="4862" width="5" style="14" customWidth="1"/>
    <col min="4863" max="4863" width="32" style="14" customWidth="1"/>
    <col min="4864" max="4864" width="15.140625" style="14" customWidth="1"/>
    <col min="4865" max="4865" width="11.5703125" style="14" customWidth="1"/>
    <col min="4866" max="4866" width="11.5703125" style="14"/>
    <col min="4867" max="4867" width="16" style="14" customWidth="1"/>
    <col min="4868" max="5117" width="11.5703125" style="14"/>
    <col min="5118" max="5118" width="5" style="14" customWidth="1"/>
    <col min="5119" max="5119" width="32" style="14" customWidth="1"/>
    <col min="5120" max="5120" width="15.140625" style="14" customWidth="1"/>
    <col min="5121" max="5121" width="11.5703125" style="14" customWidth="1"/>
    <col min="5122" max="5122" width="11.5703125" style="14"/>
    <col min="5123" max="5123" width="16" style="14" customWidth="1"/>
    <col min="5124" max="5373" width="11.5703125" style="14"/>
    <col min="5374" max="5374" width="5" style="14" customWidth="1"/>
    <col min="5375" max="5375" width="32" style="14" customWidth="1"/>
    <col min="5376" max="5376" width="15.140625" style="14" customWidth="1"/>
    <col min="5377" max="5377" width="11.5703125" style="14" customWidth="1"/>
    <col min="5378" max="5378" width="11.5703125" style="14"/>
    <col min="5379" max="5379" width="16" style="14" customWidth="1"/>
    <col min="5380" max="5629" width="11.5703125" style="14"/>
    <col min="5630" max="5630" width="5" style="14" customWidth="1"/>
    <col min="5631" max="5631" width="32" style="14" customWidth="1"/>
    <col min="5632" max="5632" width="15.140625" style="14" customWidth="1"/>
    <col min="5633" max="5633" width="11.5703125" style="14" customWidth="1"/>
    <col min="5634" max="5634" width="11.5703125" style="14"/>
    <col min="5635" max="5635" width="16" style="14" customWidth="1"/>
    <col min="5636" max="5885" width="11.5703125" style="14"/>
    <col min="5886" max="5886" width="5" style="14" customWidth="1"/>
    <col min="5887" max="5887" width="32" style="14" customWidth="1"/>
    <col min="5888" max="5888" width="15.140625" style="14" customWidth="1"/>
    <col min="5889" max="5889" width="11.5703125" style="14" customWidth="1"/>
    <col min="5890" max="5890" width="11.5703125" style="14"/>
    <col min="5891" max="5891" width="16" style="14" customWidth="1"/>
    <col min="5892" max="6141" width="11.5703125" style="14"/>
    <col min="6142" max="6142" width="5" style="14" customWidth="1"/>
    <col min="6143" max="6143" width="32" style="14" customWidth="1"/>
    <col min="6144" max="6144" width="15.140625" style="14" customWidth="1"/>
    <col min="6145" max="6145" width="11.5703125" style="14" customWidth="1"/>
    <col min="6146" max="6146" width="11.5703125" style="14"/>
    <col min="6147" max="6147" width="16" style="14" customWidth="1"/>
    <col min="6148" max="6397" width="11.5703125" style="14"/>
    <col min="6398" max="6398" width="5" style="14" customWidth="1"/>
    <col min="6399" max="6399" width="32" style="14" customWidth="1"/>
    <col min="6400" max="6400" width="15.140625" style="14" customWidth="1"/>
    <col min="6401" max="6401" width="11.5703125" style="14" customWidth="1"/>
    <col min="6402" max="6402" width="11.5703125" style="14"/>
    <col min="6403" max="6403" width="16" style="14" customWidth="1"/>
    <col min="6404" max="6653" width="11.5703125" style="14"/>
    <col min="6654" max="6654" width="5" style="14" customWidth="1"/>
    <col min="6655" max="6655" width="32" style="14" customWidth="1"/>
    <col min="6656" max="6656" width="15.140625" style="14" customWidth="1"/>
    <col min="6657" max="6657" width="11.5703125" style="14" customWidth="1"/>
    <col min="6658" max="6658" width="11.5703125" style="14"/>
    <col min="6659" max="6659" width="16" style="14" customWidth="1"/>
    <col min="6660" max="6909" width="11.5703125" style="14"/>
    <col min="6910" max="6910" width="5" style="14" customWidth="1"/>
    <col min="6911" max="6911" width="32" style="14" customWidth="1"/>
    <col min="6912" max="6912" width="15.140625" style="14" customWidth="1"/>
    <col min="6913" max="6913" width="11.5703125" style="14" customWidth="1"/>
    <col min="6914" max="6914" width="11.5703125" style="14"/>
    <col min="6915" max="6915" width="16" style="14" customWidth="1"/>
    <col min="6916" max="7165" width="11.5703125" style="14"/>
    <col min="7166" max="7166" width="5" style="14" customWidth="1"/>
    <col min="7167" max="7167" width="32" style="14" customWidth="1"/>
    <col min="7168" max="7168" width="15.140625" style="14" customWidth="1"/>
    <col min="7169" max="7169" width="11.5703125" style="14" customWidth="1"/>
    <col min="7170" max="7170" width="11.5703125" style="14"/>
    <col min="7171" max="7171" width="16" style="14" customWidth="1"/>
    <col min="7172" max="7421" width="11.5703125" style="14"/>
    <col min="7422" max="7422" width="5" style="14" customWidth="1"/>
    <col min="7423" max="7423" width="32" style="14" customWidth="1"/>
    <col min="7424" max="7424" width="15.140625" style="14" customWidth="1"/>
    <col min="7425" max="7425" width="11.5703125" style="14" customWidth="1"/>
    <col min="7426" max="7426" width="11.5703125" style="14"/>
    <col min="7427" max="7427" width="16" style="14" customWidth="1"/>
    <col min="7428" max="7677" width="11.5703125" style="14"/>
    <col min="7678" max="7678" width="5" style="14" customWidth="1"/>
    <col min="7679" max="7679" width="32" style="14" customWidth="1"/>
    <col min="7680" max="7680" width="15.140625" style="14" customWidth="1"/>
    <col min="7681" max="7681" width="11.5703125" style="14" customWidth="1"/>
    <col min="7682" max="7682" width="11.5703125" style="14"/>
    <col min="7683" max="7683" width="16" style="14" customWidth="1"/>
    <col min="7684" max="7933" width="11.5703125" style="14"/>
    <col min="7934" max="7934" width="5" style="14" customWidth="1"/>
    <col min="7935" max="7935" width="32" style="14" customWidth="1"/>
    <col min="7936" max="7936" width="15.140625" style="14" customWidth="1"/>
    <col min="7937" max="7937" width="11.5703125" style="14" customWidth="1"/>
    <col min="7938" max="7938" width="11.5703125" style="14"/>
    <col min="7939" max="7939" width="16" style="14" customWidth="1"/>
    <col min="7940" max="8189" width="11.5703125" style="14"/>
    <col min="8190" max="8190" width="5" style="14" customWidth="1"/>
    <col min="8191" max="8191" width="32" style="14" customWidth="1"/>
    <col min="8192" max="8192" width="15.140625" style="14" customWidth="1"/>
    <col min="8193" max="8193" width="11.5703125" style="14" customWidth="1"/>
    <col min="8194" max="8194" width="11.5703125" style="14"/>
    <col min="8195" max="8195" width="16" style="14" customWidth="1"/>
    <col min="8196" max="8445" width="11.5703125" style="14"/>
    <col min="8446" max="8446" width="5" style="14" customWidth="1"/>
    <col min="8447" max="8447" width="32" style="14" customWidth="1"/>
    <col min="8448" max="8448" width="15.140625" style="14" customWidth="1"/>
    <col min="8449" max="8449" width="11.5703125" style="14" customWidth="1"/>
    <col min="8450" max="8450" width="11.5703125" style="14"/>
    <col min="8451" max="8451" width="16" style="14" customWidth="1"/>
    <col min="8452" max="8701" width="11.5703125" style="14"/>
    <col min="8702" max="8702" width="5" style="14" customWidth="1"/>
    <col min="8703" max="8703" width="32" style="14" customWidth="1"/>
    <col min="8704" max="8704" width="15.140625" style="14" customWidth="1"/>
    <col min="8705" max="8705" width="11.5703125" style="14" customWidth="1"/>
    <col min="8706" max="8706" width="11.5703125" style="14"/>
    <col min="8707" max="8707" width="16" style="14" customWidth="1"/>
    <col min="8708" max="8957" width="11.5703125" style="14"/>
    <col min="8958" max="8958" width="5" style="14" customWidth="1"/>
    <col min="8959" max="8959" width="32" style="14" customWidth="1"/>
    <col min="8960" max="8960" width="15.140625" style="14" customWidth="1"/>
    <col min="8961" max="8961" width="11.5703125" style="14" customWidth="1"/>
    <col min="8962" max="8962" width="11.5703125" style="14"/>
    <col min="8963" max="8963" width="16" style="14" customWidth="1"/>
    <col min="8964" max="9213" width="11.5703125" style="14"/>
    <col min="9214" max="9214" width="5" style="14" customWidth="1"/>
    <col min="9215" max="9215" width="32" style="14" customWidth="1"/>
    <col min="9216" max="9216" width="15.140625" style="14" customWidth="1"/>
    <col min="9217" max="9217" width="11.5703125" style="14" customWidth="1"/>
    <col min="9218" max="9218" width="11.5703125" style="14"/>
    <col min="9219" max="9219" width="16" style="14" customWidth="1"/>
    <col min="9220" max="9469" width="11.5703125" style="14"/>
    <col min="9470" max="9470" width="5" style="14" customWidth="1"/>
    <col min="9471" max="9471" width="32" style="14" customWidth="1"/>
    <col min="9472" max="9472" width="15.140625" style="14" customWidth="1"/>
    <col min="9473" max="9473" width="11.5703125" style="14" customWidth="1"/>
    <col min="9474" max="9474" width="11.5703125" style="14"/>
    <col min="9475" max="9475" width="16" style="14" customWidth="1"/>
    <col min="9476" max="9725" width="11.5703125" style="14"/>
    <col min="9726" max="9726" width="5" style="14" customWidth="1"/>
    <col min="9727" max="9727" width="32" style="14" customWidth="1"/>
    <col min="9728" max="9728" width="15.140625" style="14" customWidth="1"/>
    <col min="9729" max="9729" width="11.5703125" style="14" customWidth="1"/>
    <col min="9730" max="9730" width="11.5703125" style="14"/>
    <col min="9731" max="9731" width="16" style="14" customWidth="1"/>
    <col min="9732" max="9981" width="11.5703125" style="14"/>
    <col min="9982" max="9982" width="5" style="14" customWidth="1"/>
    <col min="9983" max="9983" width="32" style="14" customWidth="1"/>
    <col min="9984" max="9984" width="15.140625" style="14" customWidth="1"/>
    <col min="9985" max="9985" width="11.5703125" style="14" customWidth="1"/>
    <col min="9986" max="9986" width="11.5703125" style="14"/>
    <col min="9987" max="9987" width="16" style="14" customWidth="1"/>
    <col min="9988" max="10237" width="11.5703125" style="14"/>
    <col min="10238" max="10238" width="5" style="14" customWidth="1"/>
    <col min="10239" max="10239" width="32" style="14" customWidth="1"/>
    <col min="10240" max="10240" width="15.140625" style="14" customWidth="1"/>
    <col min="10241" max="10241" width="11.5703125" style="14" customWidth="1"/>
    <col min="10242" max="10242" width="11.5703125" style="14"/>
    <col min="10243" max="10243" width="16" style="14" customWidth="1"/>
    <col min="10244" max="10493" width="11.5703125" style="14"/>
    <col min="10494" max="10494" width="5" style="14" customWidth="1"/>
    <col min="10495" max="10495" width="32" style="14" customWidth="1"/>
    <col min="10496" max="10496" width="15.140625" style="14" customWidth="1"/>
    <col min="10497" max="10497" width="11.5703125" style="14" customWidth="1"/>
    <col min="10498" max="10498" width="11.5703125" style="14"/>
    <col min="10499" max="10499" width="16" style="14" customWidth="1"/>
    <col min="10500" max="10749" width="11.5703125" style="14"/>
    <col min="10750" max="10750" width="5" style="14" customWidth="1"/>
    <col min="10751" max="10751" width="32" style="14" customWidth="1"/>
    <col min="10752" max="10752" width="15.140625" style="14" customWidth="1"/>
    <col min="10753" max="10753" width="11.5703125" style="14" customWidth="1"/>
    <col min="10754" max="10754" width="11.5703125" style="14"/>
    <col min="10755" max="10755" width="16" style="14" customWidth="1"/>
    <col min="10756" max="11005" width="11.5703125" style="14"/>
    <col min="11006" max="11006" width="5" style="14" customWidth="1"/>
    <col min="11007" max="11007" width="32" style="14" customWidth="1"/>
    <col min="11008" max="11008" width="15.140625" style="14" customWidth="1"/>
    <col min="11009" max="11009" width="11.5703125" style="14" customWidth="1"/>
    <col min="11010" max="11010" width="11.5703125" style="14"/>
    <col min="11011" max="11011" width="16" style="14" customWidth="1"/>
    <col min="11012" max="11261" width="11.5703125" style="14"/>
    <col min="11262" max="11262" width="5" style="14" customWidth="1"/>
    <col min="11263" max="11263" width="32" style="14" customWidth="1"/>
    <col min="11264" max="11264" width="15.140625" style="14" customWidth="1"/>
    <col min="11265" max="11265" width="11.5703125" style="14" customWidth="1"/>
    <col min="11266" max="11266" width="11.5703125" style="14"/>
    <col min="11267" max="11267" width="16" style="14" customWidth="1"/>
    <col min="11268" max="11517" width="11.5703125" style="14"/>
    <col min="11518" max="11518" width="5" style="14" customWidth="1"/>
    <col min="11519" max="11519" width="32" style="14" customWidth="1"/>
    <col min="11520" max="11520" width="15.140625" style="14" customWidth="1"/>
    <col min="11521" max="11521" width="11.5703125" style="14" customWidth="1"/>
    <col min="11522" max="11522" width="11.5703125" style="14"/>
    <col min="11523" max="11523" width="16" style="14" customWidth="1"/>
    <col min="11524" max="11773" width="11.5703125" style="14"/>
    <col min="11774" max="11774" width="5" style="14" customWidth="1"/>
    <col min="11775" max="11775" width="32" style="14" customWidth="1"/>
    <col min="11776" max="11776" width="15.140625" style="14" customWidth="1"/>
    <col min="11777" max="11777" width="11.5703125" style="14" customWidth="1"/>
    <col min="11778" max="11778" width="11.5703125" style="14"/>
    <col min="11779" max="11779" width="16" style="14" customWidth="1"/>
    <col min="11780" max="12029" width="11.5703125" style="14"/>
    <col min="12030" max="12030" width="5" style="14" customWidth="1"/>
    <col min="12031" max="12031" width="32" style="14" customWidth="1"/>
    <col min="12032" max="12032" width="15.140625" style="14" customWidth="1"/>
    <col min="12033" max="12033" width="11.5703125" style="14" customWidth="1"/>
    <col min="12034" max="12034" width="11.5703125" style="14"/>
    <col min="12035" max="12035" width="16" style="14" customWidth="1"/>
    <col min="12036" max="12285" width="11.5703125" style="14"/>
    <col min="12286" max="12286" width="5" style="14" customWidth="1"/>
    <col min="12287" max="12287" width="32" style="14" customWidth="1"/>
    <col min="12288" max="12288" width="15.140625" style="14" customWidth="1"/>
    <col min="12289" max="12289" width="11.5703125" style="14" customWidth="1"/>
    <col min="12290" max="12290" width="11.5703125" style="14"/>
    <col min="12291" max="12291" width="16" style="14" customWidth="1"/>
    <col min="12292" max="12541" width="11.5703125" style="14"/>
    <col min="12542" max="12542" width="5" style="14" customWidth="1"/>
    <col min="12543" max="12543" width="32" style="14" customWidth="1"/>
    <col min="12544" max="12544" width="15.140625" style="14" customWidth="1"/>
    <col min="12545" max="12545" width="11.5703125" style="14" customWidth="1"/>
    <col min="12546" max="12546" width="11.5703125" style="14"/>
    <col min="12547" max="12547" width="16" style="14" customWidth="1"/>
    <col min="12548" max="12797" width="11.5703125" style="14"/>
    <col min="12798" max="12798" width="5" style="14" customWidth="1"/>
    <col min="12799" max="12799" width="32" style="14" customWidth="1"/>
    <col min="12800" max="12800" width="15.140625" style="14" customWidth="1"/>
    <col min="12801" max="12801" width="11.5703125" style="14" customWidth="1"/>
    <col min="12802" max="12802" width="11.5703125" style="14"/>
    <col min="12803" max="12803" width="16" style="14" customWidth="1"/>
    <col min="12804" max="13053" width="11.5703125" style="14"/>
    <col min="13054" max="13054" width="5" style="14" customWidth="1"/>
    <col min="13055" max="13055" width="32" style="14" customWidth="1"/>
    <col min="13056" max="13056" width="15.140625" style="14" customWidth="1"/>
    <col min="13057" max="13057" width="11.5703125" style="14" customWidth="1"/>
    <col min="13058" max="13058" width="11.5703125" style="14"/>
    <col min="13059" max="13059" width="16" style="14" customWidth="1"/>
    <col min="13060" max="13309" width="11.5703125" style="14"/>
    <col min="13310" max="13310" width="5" style="14" customWidth="1"/>
    <col min="13311" max="13311" width="32" style="14" customWidth="1"/>
    <col min="13312" max="13312" width="15.140625" style="14" customWidth="1"/>
    <col min="13313" max="13313" width="11.5703125" style="14" customWidth="1"/>
    <col min="13314" max="13314" width="11.5703125" style="14"/>
    <col min="13315" max="13315" width="16" style="14" customWidth="1"/>
    <col min="13316" max="13565" width="11.5703125" style="14"/>
    <col min="13566" max="13566" width="5" style="14" customWidth="1"/>
    <col min="13567" max="13567" width="32" style="14" customWidth="1"/>
    <col min="13568" max="13568" width="15.140625" style="14" customWidth="1"/>
    <col min="13569" max="13569" width="11.5703125" style="14" customWidth="1"/>
    <col min="13570" max="13570" width="11.5703125" style="14"/>
    <col min="13571" max="13571" width="16" style="14" customWidth="1"/>
    <col min="13572" max="13821" width="11.5703125" style="14"/>
    <col min="13822" max="13822" width="5" style="14" customWidth="1"/>
    <col min="13823" max="13823" width="32" style="14" customWidth="1"/>
    <col min="13824" max="13824" width="15.140625" style="14" customWidth="1"/>
    <col min="13825" max="13825" width="11.5703125" style="14" customWidth="1"/>
    <col min="13826" max="13826" width="11.5703125" style="14"/>
    <col min="13827" max="13827" width="16" style="14" customWidth="1"/>
    <col min="13828" max="14077" width="11.5703125" style="14"/>
    <col min="14078" max="14078" width="5" style="14" customWidth="1"/>
    <col min="14079" max="14079" width="32" style="14" customWidth="1"/>
    <col min="14080" max="14080" width="15.140625" style="14" customWidth="1"/>
    <col min="14081" max="14081" width="11.5703125" style="14" customWidth="1"/>
    <col min="14082" max="14082" width="11.5703125" style="14"/>
    <col min="14083" max="14083" width="16" style="14" customWidth="1"/>
    <col min="14084" max="14333" width="11.5703125" style="14"/>
    <col min="14334" max="14334" width="5" style="14" customWidth="1"/>
    <col min="14335" max="14335" width="32" style="14" customWidth="1"/>
    <col min="14336" max="14336" width="15.140625" style="14" customWidth="1"/>
    <col min="14337" max="14337" width="11.5703125" style="14" customWidth="1"/>
    <col min="14338" max="14338" width="11.5703125" style="14"/>
    <col min="14339" max="14339" width="16" style="14" customWidth="1"/>
    <col min="14340" max="14589" width="11.5703125" style="14"/>
    <col min="14590" max="14590" width="5" style="14" customWidth="1"/>
    <col min="14591" max="14591" width="32" style="14" customWidth="1"/>
    <col min="14592" max="14592" width="15.140625" style="14" customWidth="1"/>
    <col min="14593" max="14593" width="11.5703125" style="14" customWidth="1"/>
    <col min="14594" max="14594" width="11.5703125" style="14"/>
    <col min="14595" max="14595" width="16" style="14" customWidth="1"/>
    <col min="14596" max="14845" width="11.5703125" style="14"/>
    <col min="14846" max="14846" width="5" style="14" customWidth="1"/>
    <col min="14847" max="14847" width="32" style="14" customWidth="1"/>
    <col min="14848" max="14848" width="15.140625" style="14" customWidth="1"/>
    <col min="14849" max="14849" width="11.5703125" style="14" customWidth="1"/>
    <col min="14850" max="14850" width="11.5703125" style="14"/>
    <col min="14851" max="14851" width="16" style="14" customWidth="1"/>
    <col min="14852" max="15101" width="11.5703125" style="14"/>
    <col min="15102" max="15102" width="5" style="14" customWidth="1"/>
    <col min="15103" max="15103" width="32" style="14" customWidth="1"/>
    <col min="15104" max="15104" width="15.140625" style="14" customWidth="1"/>
    <col min="15105" max="15105" width="11.5703125" style="14" customWidth="1"/>
    <col min="15106" max="15106" width="11.5703125" style="14"/>
    <col min="15107" max="15107" width="16" style="14" customWidth="1"/>
    <col min="15108" max="15357" width="11.5703125" style="14"/>
    <col min="15358" max="15358" width="5" style="14" customWidth="1"/>
    <col min="15359" max="15359" width="32" style="14" customWidth="1"/>
    <col min="15360" max="15360" width="15.140625" style="14" customWidth="1"/>
    <col min="15361" max="15361" width="11.5703125" style="14" customWidth="1"/>
    <col min="15362" max="15362" width="11.5703125" style="14"/>
    <col min="15363" max="15363" width="16" style="14" customWidth="1"/>
    <col min="15364" max="15613" width="11.5703125" style="14"/>
    <col min="15614" max="15614" width="5" style="14" customWidth="1"/>
    <col min="15615" max="15615" width="32" style="14" customWidth="1"/>
    <col min="15616" max="15616" width="15.140625" style="14" customWidth="1"/>
    <col min="15617" max="15617" width="11.5703125" style="14" customWidth="1"/>
    <col min="15618" max="15618" width="11.5703125" style="14"/>
    <col min="15619" max="15619" width="16" style="14" customWidth="1"/>
    <col min="15620" max="15869" width="11.5703125" style="14"/>
    <col min="15870" max="15870" width="5" style="14" customWidth="1"/>
    <col min="15871" max="15871" width="32" style="14" customWidth="1"/>
    <col min="15872" max="15872" width="15.140625" style="14" customWidth="1"/>
    <col min="15873" max="15873" width="11.5703125" style="14" customWidth="1"/>
    <col min="15874" max="15874" width="11.5703125" style="14"/>
    <col min="15875" max="15875" width="16" style="14" customWidth="1"/>
    <col min="15876" max="16125" width="11.5703125" style="14"/>
    <col min="16126" max="16126" width="5" style="14" customWidth="1"/>
    <col min="16127" max="16127" width="32" style="14" customWidth="1"/>
    <col min="16128" max="16128" width="15.140625" style="14" customWidth="1"/>
    <col min="16129" max="16129" width="11.5703125" style="14" customWidth="1"/>
    <col min="16130" max="16130" width="11.5703125" style="14"/>
    <col min="16131" max="16131" width="16" style="14" customWidth="1"/>
    <col min="16132" max="16384" width="11.5703125" style="14"/>
  </cols>
  <sheetData>
    <row r="1" spans="1:11" s="66" customFormat="1" ht="20.25" x14ac:dyDescent="0.3">
      <c r="A1" s="500" t="s">
        <v>418</v>
      </c>
      <c r="B1" s="500"/>
      <c r="C1" s="500"/>
      <c r="D1" s="500"/>
      <c r="E1" s="500"/>
      <c r="F1" s="500"/>
      <c r="G1" s="500"/>
      <c r="H1" s="500"/>
      <c r="I1" s="500"/>
      <c r="J1" s="500"/>
      <c r="K1" s="116"/>
    </row>
    <row r="2" spans="1:11" ht="35.25" customHeight="1" x14ac:dyDescent="0.25">
      <c r="A2" s="464" t="s">
        <v>225</v>
      </c>
      <c r="B2" s="410"/>
      <c r="C2" s="410"/>
      <c r="D2" s="410"/>
      <c r="E2" s="410"/>
      <c r="F2" s="410"/>
      <c r="G2" s="410"/>
      <c r="H2" s="410"/>
      <c r="I2" s="410"/>
      <c r="J2" s="410"/>
      <c r="K2" s="117"/>
    </row>
    <row r="3" spans="1:11" ht="9.75" customHeight="1" x14ac:dyDescent="0.3">
      <c r="A3" s="97"/>
      <c r="B3" s="96"/>
      <c r="C3" s="96"/>
      <c r="D3" s="96"/>
      <c r="E3" s="96"/>
      <c r="F3" s="96"/>
      <c r="G3" s="96"/>
      <c r="H3" s="96"/>
      <c r="I3" s="96"/>
      <c r="J3" s="96"/>
      <c r="K3" s="117"/>
    </row>
    <row r="4" spans="1:11" ht="15.75" x14ac:dyDescent="0.25">
      <c r="A4" s="501" t="s">
        <v>190</v>
      </c>
      <c r="B4" s="501"/>
      <c r="C4" s="501"/>
      <c r="D4" s="501"/>
      <c r="E4" s="501"/>
      <c r="F4" s="30"/>
      <c r="G4" s="30"/>
      <c r="H4" s="30"/>
      <c r="I4" s="30"/>
      <c r="K4" s="117"/>
    </row>
    <row r="5" spans="1:11" ht="15" customHeight="1" x14ac:dyDescent="0.25">
      <c r="A5" s="478" t="s">
        <v>189</v>
      </c>
      <c r="B5" s="478"/>
      <c r="C5" s="105">
        <v>111</v>
      </c>
      <c r="D5" s="67"/>
      <c r="E5" s="67"/>
      <c r="F5" s="67"/>
      <c r="G5" s="67"/>
      <c r="H5" s="67"/>
      <c r="I5" s="67"/>
      <c r="J5" s="67"/>
      <c r="K5" s="117"/>
    </row>
    <row r="6" spans="1:11" ht="15.75" x14ac:dyDescent="0.25">
      <c r="A6" s="489" t="s">
        <v>188</v>
      </c>
      <c r="B6" s="489"/>
      <c r="C6" s="106">
        <v>2</v>
      </c>
      <c r="D6" s="2"/>
      <c r="E6" s="2"/>
      <c r="F6" s="2"/>
      <c r="G6" s="2"/>
      <c r="H6" s="2"/>
      <c r="I6" s="2"/>
      <c r="J6" s="2"/>
      <c r="K6" s="117"/>
    </row>
    <row r="7" spans="1:11" ht="13.9" x14ac:dyDescent="0.25">
      <c r="A7" s="91"/>
      <c r="B7" s="91"/>
      <c r="C7" s="92"/>
      <c r="D7" s="2"/>
      <c r="E7" s="2"/>
      <c r="F7" s="2"/>
      <c r="G7" s="2"/>
      <c r="H7" s="2"/>
      <c r="I7" s="2"/>
      <c r="J7" s="2"/>
      <c r="K7" s="117"/>
    </row>
    <row r="8" spans="1:11" s="3" customFormat="1" ht="15.75" x14ac:dyDescent="0.25">
      <c r="A8" s="501" t="s">
        <v>191</v>
      </c>
      <c r="B8" s="501"/>
      <c r="C8" s="501"/>
      <c r="D8" s="501"/>
      <c r="E8" s="501"/>
      <c r="F8" s="501"/>
      <c r="K8" s="118"/>
    </row>
    <row r="9" spans="1:11" s="107" customFormat="1" ht="15.75" x14ac:dyDescent="0.25">
      <c r="A9" s="107" t="s">
        <v>193</v>
      </c>
      <c r="K9" s="119"/>
    </row>
    <row r="10" spans="1:11" ht="15" customHeight="1" x14ac:dyDescent="0.2">
      <c r="A10" s="56" t="s">
        <v>47</v>
      </c>
      <c r="B10" s="53" t="s">
        <v>48</v>
      </c>
      <c r="C10" s="512" t="s">
        <v>49</v>
      </c>
      <c r="D10" s="509" t="s">
        <v>50</v>
      </c>
      <c r="E10" s="510"/>
      <c r="F10" s="510"/>
      <c r="G10" s="510"/>
      <c r="H10" s="510"/>
      <c r="I10" s="510"/>
      <c r="J10" s="460" t="s">
        <v>51</v>
      </c>
    </row>
    <row r="11" spans="1:11" x14ac:dyDescent="0.2">
      <c r="A11" s="57"/>
      <c r="B11" s="54"/>
      <c r="C11" s="513"/>
      <c r="D11" s="487" t="s">
        <v>52</v>
      </c>
      <c r="E11" s="509" t="s">
        <v>16</v>
      </c>
      <c r="F11" s="510"/>
      <c r="G11" s="510"/>
      <c r="H11" s="510"/>
      <c r="I11" s="511"/>
      <c r="J11" s="490"/>
    </row>
    <row r="12" spans="1:11" ht="51" x14ac:dyDescent="0.2">
      <c r="A12" s="58"/>
      <c r="B12" s="55"/>
      <c r="C12" s="514"/>
      <c r="D12" s="488"/>
      <c r="E12" s="55" t="s">
        <v>53</v>
      </c>
      <c r="F12" s="100" t="s">
        <v>122</v>
      </c>
      <c r="G12" s="100" t="s">
        <v>123</v>
      </c>
      <c r="H12" s="100" t="s">
        <v>124</v>
      </c>
      <c r="I12" s="100" t="s">
        <v>54</v>
      </c>
      <c r="J12" s="491"/>
    </row>
    <row r="13" spans="1:11" s="22" customFormat="1" ht="13.15" x14ac:dyDescent="0.25">
      <c r="A13" s="13">
        <v>1</v>
      </c>
      <c r="B13" s="82">
        <v>2</v>
      </c>
      <c r="C13" s="13">
        <v>3</v>
      </c>
      <c r="D13" s="13">
        <v>4</v>
      </c>
      <c r="E13" s="82">
        <v>5</v>
      </c>
      <c r="F13" s="13">
        <v>6</v>
      </c>
      <c r="G13" s="13">
        <v>7</v>
      </c>
      <c r="H13" s="13">
        <v>8</v>
      </c>
      <c r="I13" s="13">
        <v>9</v>
      </c>
      <c r="J13" s="13">
        <v>10</v>
      </c>
      <c r="K13" s="121"/>
    </row>
    <row r="14" spans="1:11" s="2" customFormat="1" ht="15" x14ac:dyDescent="0.25">
      <c r="A14" s="93">
        <v>1</v>
      </c>
      <c r="B14" s="84" t="s">
        <v>121</v>
      </c>
      <c r="C14" s="85">
        <v>57.5</v>
      </c>
      <c r="D14" s="86">
        <f>'План ФХД'!H45+'План ФХД'!H46+'План ФХД'!H49</f>
        <v>3305000</v>
      </c>
      <c r="E14" s="87"/>
      <c r="F14" s="88"/>
      <c r="G14" s="88"/>
      <c r="H14" s="88"/>
      <c r="I14" s="88"/>
      <c r="J14" s="89">
        <f>'План ФХД'!H45+'План ФХД'!H46+'План ФХД'!H49</f>
        <v>3305000</v>
      </c>
      <c r="K14" s="117"/>
    </row>
    <row r="15" spans="1:11" ht="21.75" customHeight="1" x14ac:dyDescent="0.2">
      <c r="A15" s="59" t="s">
        <v>55</v>
      </c>
      <c r="B15" s="60"/>
      <c r="C15" s="13" t="s">
        <v>18</v>
      </c>
      <c r="D15" s="25">
        <f>SUM(D14:D14)</f>
        <v>3305000</v>
      </c>
      <c r="E15" s="59" t="s">
        <v>18</v>
      </c>
      <c r="F15" s="13" t="s">
        <v>18</v>
      </c>
      <c r="G15" s="13" t="s">
        <v>18</v>
      </c>
      <c r="H15" s="13"/>
      <c r="I15" s="13" t="s">
        <v>18</v>
      </c>
      <c r="J15" s="26">
        <f>SUM(J14:J14)</f>
        <v>3305000</v>
      </c>
    </row>
    <row r="17" spans="1:11" ht="36" customHeight="1" x14ac:dyDescent="0.2">
      <c r="A17" s="508" t="s">
        <v>235</v>
      </c>
      <c r="B17" s="508"/>
      <c r="C17" s="508"/>
      <c r="D17" s="508"/>
      <c r="E17" s="508"/>
      <c r="F17" s="508"/>
      <c r="G17" s="508"/>
      <c r="H17" s="508"/>
      <c r="I17" s="508"/>
      <c r="J17" s="508"/>
    </row>
    <row r="18" spans="1:11" ht="20.25" customHeight="1" x14ac:dyDescent="0.25">
      <c r="A18" s="478" t="s">
        <v>189</v>
      </c>
      <c r="B18" s="478"/>
      <c r="C18" s="105">
        <v>119</v>
      </c>
      <c r="D18" s="67"/>
      <c r="E18" s="67"/>
      <c r="F18" s="67"/>
      <c r="G18" s="67"/>
      <c r="H18" s="67"/>
      <c r="I18" s="67"/>
      <c r="J18" s="67"/>
      <c r="K18" s="117"/>
    </row>
    <row r="19" spans="1:11" ht="16.5" customHeight="1" x14ac:dyDescent="0.2">
      <c r="A19" s="479" t="s">
        <v>134</v>
      </c>
      <c r="B19" s="479"/>
      <c r="C19" s="101"/>
      <c r="D19" s="101"/>
      <c r="E19" s="101"/>
      <c r="F19" s="101"/>
      <c r="G19" s="101"/>
      <c r="H19" s="101"/>
      <c r="I19" s="101"/>
      <c r="J19" s="101"/>
    </row>
    <row r="20" spans="1:11" ht="63.75" customHeight="1" x14ac:dyDescent="0.2">
      <c r="A20" s="297" t="s">
        <v>47</v>
      </c>
      <c r="B20" s="502" t="s">
        <v>67</v>
      </c>
      <c r="C20" s="503"/>
      <c r="D20" s="504"/>
      <c r="E20" s="297" t="s">
        <v>68</v>
      </c>
      <c r="F20" s="297" t="s">
        <v>69</v>
      </c>
    </row>
    <row r="21" spans="1:11" ht="13.15" x14ac:dyDescent="0.25">
      <c r="A21" s="35">
        <v>1</v>
      </c>
      <c r="B21" s="435">
        <v>2</v>
      </c>
      <c r="C21" s="436"/>
      <c r="D21" s="437"/>
      <c r="E21" s="6">
        <v>3</v>
      </c>
      <c r="F21" s="6">
        <v>4</v>
      </c>
    </row>
    <row r="22" spans="1:11" x14ac:dyDescent="0.2">
      <c r="A22" s="35">
        <v>1</v>
      </c>
      <c r="B22" s="484" t="s">
        <v>302</v>
      </c>
      <c r="C22" s="485"/>
      <c r="D22" s="486"/>
      <c r="E22" s="6" t="s">
        <v>18</v>
      </c>
      <c r="F22" s="37">
        <f>'План ФХД'!H55+'План ФХД'!H56</f>
        <v>996600</v>
      </c>
    </row>
    <row r="23" spans="1:11" ht="15" customHeight="1" x14ac:dyDescent="0.2">
      <c r="A23" s="498" t="s">
        <v>42</v>
      </c>
      <c r="B23" s="492" t="s">
        <v>16</v>
      </c>
      <c r="C23" s="493"/>
      <c r="D23" s="494"/>
      <c r="E23" s="296"/>
      <c r="F23" s="36"/>
    </row>
    <row r="24" spans="1:11" x14ac:dyDescent="0.2">
      <c r="A24" s="499"/>
      <c r="B24" s="495" t="s">
        <v>304</v>
      </c>
      <c r="C24" s="496"/>
      <c r="D24" s="497"/>
      <c r="E24" s="37">
        <f>D3</f>
        <v>0</v>
      </c>
      <c r="F24" s="37">
        <f>F22/30.2*30</f>
        <v>990000</v>
      </c>
    </row>
    <row r="25" spans="1:11" ht="1.5" hidden="1" customHeight="1" x14ac:dyDescent="0.2">
      <c r="A25" s="35" t="s">
        <v>43</v>
      </c>
      <c r="B25" s="484" t="s">
        <v>70</v>
      </c>
      <c r="C25" s="485"/>
      <c r="D25" s="486"/>
      <c r="E25" s="27">
        <v>0</v>
      </c>
      <c r="F25" s="27"/>
    </row>
    <row r="26" spans="1:11" ht="30.75" hidden="1" customHeight="1" x14ac:dyDescent="0.2">
      <c r="A26" s="35" t="s">
        <v>44</v>
      </c>
      <c r="B26" s="484" t="s">
        <v>71</v>
      </c>
      <c r="C26" s="485"/>
      <c r="D26" s="486"/>
      <c r="E26" s="27"/>
      <c r="F26" s="27"/>
    </row>
    <row r="27" spans="1:11" ht="30" customHeight="1" x14ac:dyDescent="0.2">
      <c r="A27" s="35">
        <v>2</v>
      </c>
      <c r="B27" s="484" t="s">
        <v>303</v>
      </c>
      <c r="C27" s="485"/>
      <c r="D27" s="486"/>
      <c r="E27" s="27" t="s">
        <v>18</v>
      </c>
      <c r="F27" s="27">
        <f>F29</f>
        <v>6600</v>
      </c>
    </row>
    <row r="28" spans="1:11" x14ac:dyDescent="0.2">
      <c r="A28" s="298"/>
      <c r="B28" s="492" t="s">
        <v>16</v>
      </c>
      <c r="C28" s="493"/>
      <c r="D28" s="494"/>
      <c r="E28" s="39"/>
      <c r="F28" s="39"/>
    </row>
    <row r="29" spans="1:11" ht="28.5" customHeight="1" x14ac:dyDescent="0.2">
      <c r="A29" s="35" t="s">
        <v>72</v>
      </c>
      <c r="B29" s="484" t="s">
        <v>73</v>
      </c>
      <c r="C29" s="485"/>
      <c r="D29" s="486"/>
      <c r="E29" s="27">
        <f>E24</f>
        <v>0</v>
      </c>
      <c r="F29" s="37">
        <f>F22/30.2*0.2</f>
        <v>6600</v>
      </c>
    </row>
    <row r="30" spans="1:11" ht="16.5" customHeight="1" x14ac:dyDescent="0.2">
      <c r="A30" s="6"/>
      <c r="B30" s="481" t="s">
        <v>55</v>
      </c>
      <c r="C30" s="482"/>
      <c r="D30" s="483"/>
      <c r="E30" s="27" t="s">
        <v>18</v>
      </c>
      <c r="F30" s="27">
        <f>F24+F27</f>
        <v>996600</v>
      </c>
    </row>
    <row r="31" spans="1:11" ht="14.25" customHeight="1" x14ac:dyDescent="0.25">
      <c r="A31" s="99"/>
      <c r="B31" s="99"/>
      <c r="C31" s="99"/>
      <c r="D31" s="99"/>
      <c r="E31" s="99"/>
      <c r="F31" s="99"/>
    </row>
    <row r="32" spans="1:11" s="108" customFormat="1" ht="15" customHeight="1" x14ac:dyDescent="0.25">
      <c r="A32" s="477" t="s">
        <v>194</v>
      </c>
      <c r="B32" s="477"/>
      <c r="C32" s="477"/>
      <c r="D32" s="477"/>
      <c r="E32" s="477"/>
      <c r="K32" s="122"/>
    </row>
    <row r="33" spans="1:11" ht="17.25" customHeight="1" x14ac:dyDescent="0.25">
      <c r="A33" s="478" t="s">
        <v>189</v>
      </c>
      <c r="B33" s="478"/>
      <c r="C33" s="105">
        <v>111</v>
      </c>
      <c r="D33" s="67"/>
      <c r="E33" s="67"/>
      <c r="F33" s="67"/>
      <c r="G33" s="67"/>
      <c r="H33" s="67"/>
      <c r="I33" s="67"/>
      <c r="J33" s="67"/>
      <c r="K33" s="117"/>
    </row>
    <row r="34" spans="1:11" ht="16.5" customHeight="1" x14ac:dyDescent="0.2">
      <c r="A34" s="479" t="s">
        <v>125</v>
      </c>
      <c r="B34" s="479"/>
      <c r="C34" s="101"/>
      <c r="D34" s="101"/>
      <c r="E34" s="101"/>
      <c r="F34" s="101"/>
      <c r="G34" s="101"/>
      <c r="H34" s="101"/>
      <c r="I34" s="101"/>
      <c r="J34" s="101"/>
    </row>
    <row r="35" spans="1:11" customFormat="1" ht="32.25" customHeight="1" x14ac:dyDescent="0.25">
      <c r="A35" s="102" t="s">
        <v>47</v>
      </c>
      <c r="B35" s="102" t="s">
        <v>1</v>
      </c>
      <c r="C35" s="102" t="s">
        <v>74</v>
      </c>
      <c r="D35" s="102" t="s">
        <v>75</v>
      </c>
      <c r="E35" s="480" t="s">
        <v>76</v>
      </c>
      <c r="F35" s="480"/>
      <c r="K35" s="123"/>
    </row>
    <row r="36" spans="1:11" customFormat="1" ht="14.45" x14ac:dyDescent="0.3">
      <c r="A36" s="102">
        <v>1</v>
      </c>
      <c r="B36" s="102">
        <v>2</v>
      </c>
      <c r="C36" s="102">
        <v>3</v>
      </c>
      <c r="D36" s="102">
        <v>4</v>
      </c>
      <c r="E36" s="480">
        <v>5</v>
      </c>
      <c r="F36" s="480"/>
      <c r="K36" s="123"/>
    </row>
    <row r="37" spans="1:11" customFormat="1" ht="15" x14ac:dyDescent="0.25">
      <c r="A37" s="102">
        <v>1</v>
      </c>
      <c r="B37" s="41" t="s">
        <v>126</v>
      </c>
      <c r="C37" s="102"/>
      <c r="D37" s="102"/>
      <c r="E37" s="474">
        <v>0</v>
      </c>
      <c r="F37" s="474"/>
      <c r="K37" s="123"/>
    </row>
    <row r="38" spans="1:11" s="64" customFormat="1" ht="15" x14ac:dyDescent="0.25">
      <c r="A38" s="62"/>
      <c r="B38" s="63" t="s">
        <v>55</v>
      </c>
      <c r="C38" s="62" t="s">
        <v>18</v>
      </c>
      <c r="D38" s="62" t="s">
        <v>18</v>
      </c>
      <c r="E38" s="475">
        <f>SUM(E37:E37)</f>
        <v>0</v>
      </c>
      <c r="F38" s="475"/>
      <c r="K38" s="124"/>
    </row>
    <row r="40" spans="1:11" ht="17.25" customHeight="1" x14ac:dyDescent="0.25">
      <c r="A40" s="478" t="s">
        <v>189</v>
      </c>
      <c r="B40" s="478"/>
      <c r="C40" s="105">
        <v>112</v>
      </c>
      <c r="D40" s="67"/>
      <c r="E40" s="67"/>
      <c r="F40" s="67"/>
      <c r="G40" s="67"/>
      <c r="H40" s="67"/>
      <c r="I40" s="67"/>
      <c r="J40" s="67"/>
      <c r="K40" s="117"/>
    </row>
    <row r="41" spans="1:11" ht="16.5" customHeight="1" x14ac:dyDescent="0.2">
      <c r="A41" s="479" t="s">
        <v>228</v>
      </c>
      <c r="B41" s="479"/>
      <c r="C41" s="101"/>
      <c r="D41" s="101"/>
      <c r="E41" s="101"/>
      <c r="F41" s="101"/>
      <c r="G41" s="101"/>
      <c r="H41" s="101"/>
      <c r="I41" s="101"/>
      <c r="J41" s="101"/>
    </row>
    <row r="42" spans="1:11" customFormat="1" ht="32.25" customHeight="1" x14ac:dyDescent="0.25">
      <c r="A42" s="151" t="s">
        <v>47</v>
      </c>
      <c r="B42" s="151" t="s">
        <v>1</v>
      </c>
      <c r="C42" s="151" t="s">
        <v>74</v>
      </c>
      <c r="D42" s="151" t="s">
        <v>75</v>
      </c>
      <c r="E42" s="480" t="s">
        <v>76</v>
      </c>
      <c r="F42" s="480"/>
      <c r="K42" s="123"/>
    </row>
    <row r="43" spans="1:11" customFormat="1" ht="15" x14ac:dyDescent="0.25">
      <c r="A43" s="151">
        <v>1</v>
      </c>
      <c r="B43" s="151">
        <v>2</v>
      </c>
      <c r="C43" s="151">
        <v>3</v>
      </c>
      <c r="D43" s="151">
        <v>4</v>
      </c>
      <c r="E43" s="480">
        <v>5</v>
      </c>
      <c r="F43" s="480"/>
      <c r="K43" s="123"/>
    </row>
    <row r="44" spans="1:11" customFormat="1" ht="25.5" x14ac:dyDescent="0.25">
      <c r="A44" s="151">
        <v>1</v>
      </c>
      <c r="B44" s="41" t="s">
        <v>229</v>
      </c>
      <c r="C44" s="151"/>
      <c r="D44" s="151"/>
      <c r="E44" s="474">
        <f>'План ФХД'!H66</f>
        <v>0</v>
      </c>
      <c r="F44" s="474"/>
      <c r="K44" s="123"/>
    </row>
    <row r="45" spans="1:11" s="64" customFormat="1" ht="15" x14ac:dyDescent="0.25">
      <c r="A45" s="62"/>
      <c r="B45" s="63" t="s">
        <v>55</v>
      </c>
      <c r="C45" s="62" t="s">
        <v>18</v>
      </c>
      <c r="D45" s="62" t="s">
        <v>18</v>
      </c>
      <c r="E45" s="475">
        <f>SUM(E44:E44)</f>
        <v>0</v>
      </c>
      <c r="F45" s="475"/>
      <c r="K45" s="124"/>
    </row>
    <row r="47" spans="1:11" ht="16.5" customHeight="1" x14ac:dyDescent="0.2">
      <c r="A47" s="479" t="s">
        <v>106</v>
      </c>
      <c r="B47" s="479"/>
      <c r="C47" s="101"/>
      <c r="D47" s="101"/>
      <c r="E47" s="101"/>
      <c r="F47" s="101"/>
      <c r="G47" s="101"/>
      <c r="H47" s="101"/>
      <c r="I47" s="101"/>
      <c r="J47" s="101"/>
    </row>
    <row r="48" spans="1:11" customFormat="1" ht="32.25" customHeight="1" x14ac:dyDescent="0.25">
      <c r="A48" s="155" t="s">
        <v>47</v>
      </c>
      <c r="B48" s="155" t="s">
        <v>1</v>
      </c>
      <c r="C48" s="155" t="s">
        <v>74</v>
      </c>
      <c r="D48" s="155" t="s">
        <v>75</v>
      </c>
      <c r="E48" s="480" t="s">
        <v>76</v>
      </c>
      <c r="F48" s="480"/>
      <c r="K48" s="123"/>
    </row>
    <row r="49" spans="1:11" customFormat="1" ht="15" x14ac:dyDescent="0.25">
      <c r="A49" s="155">
        <v>1</v>
      </c>
      <c r="B49" s="155">
        <v>2</v>
      </c>
      <c r="C49" s="155">
        <v>3</v>
      </c>
      <c r="D49" s="155">
        <v>4</v>
      </c>
      <c r="E49" s="480">
        <v>5</v>
      </c>
      <c r="F49" s="480"/>
      <c r="K49" s="123"/>
    </row>
    <row r="50" spans="1:11" customFormat="1" ht="17.45" customHeight="1" x14ac:dyDescent="0.25">
      <c r="A50" s="155">
        <v>1</v>
      </c>
      <c r="B50" s="41" t="s">
        <v>229</v>
      </c>
      <c r="C50" s="155"/>
      <c r="D50" s="155"/>
      <c r="E50" s="474"/>
      <c r="F50" s="474"/>
      <c r="K50" s="123"/>
    </row>
    <row r="51" spans="1:11" customFormat="1" ht="63.75" x14ac:dyDescent="0.25">
      <c r="A51" s="179">
        <v>2</v>
      </c>
      <c r="B51" s="41" t="s">
        <v>231</v>
      </c>
      <c r="C51" s="179"/>
      <c r="D51" s="179"/>
      <c r="E51" s="528">
        <f>'План ФХД'!H70</f>
        <v>0</v>
      </c>
      <c r="F51" s="529"/>
      <c r="K51" s="123"/>
    </row>
    <row r="52" spans="1:11" s="64" customFormat="1" ht="15" x14ac:dyDescent="0.25">
      <c r="A52" s="62"/>
      <c r="B52" s="63" t="s">
        <v>55</v>
      </c>
      <c r="C52" s="62" t="s">
        <v>18</v>
      </c>
      <c r="D52" s="62" t="s">
        <v>18</v>
      </c>
      <c r="E52" s="475">
        <f>E50+E51</f>
        <v>0</v>
      </c>
      <c r="F52" s="475"/>
      <c r="K52" s="124"/>
    </row>
    <row r="54" spans="1:11" ht="17.25" customHeight="1" x14ac:dyDescent="0.25">
      <c r="A54" s="478" t="s">
        <v>189</v>
      </c>
      <c r="B54" s="478"/>
      <c r="C54" s="105">
        <v>113</v>
      </c>
      <c r="D54" s="67"/>
      <c r="E54" s="67"/>
      <c r="F54" s="67"/>
      <c r="G54" s="67"/>
      <c r="H54" s="67"/>
      <c r="I54" s="67"/>
      <c r="J54" s="67"/>
      <c r="K54" s="117"/>
    </row>
    <row r="55" spans="1:11" ht="16.5" customHeight="1" x14ac:dyDescent="0.2">
      <c r="A55" s="479" t="s">
        <v>106</v>
      </c>
      <c r="B55" s="479"/>
      <c r="C55" s="101"/>
      <c r="D55" s="101"/>
      <c r="E55" s="101"/>
      <c r="F55" s="101"/>
      <c r="G55" s="101"/>
      <c r="H55" s="101"/>
      <c r="I55" s="101"/>
      <c r="J55" s="101"/>
    </row>
    <row r="56" spans="1:11" customFormat="1" ht="32.25" customHeight="1" x14ac:dyDescent="0.25">
      <c r="A56" s="179" t="s">
        <v>47</v>
      </c>
      <c r="B56" s="179" t="s">
        <v>1</v>
      </c>
      <c r="C56" s="179" t="s">
        <v>74</v>
      </c>
      <c r="D56" s="179" t="s">
        <v>75</v>
      </c>
      <c r="E56" s="480" t="s">
        <v>76</v>
      </c>
      <c r="F56" s="480"/>
      <c r="K56" s="123"/>
    </row>
    <row r="57" spans="1:11" customFormat="1" ht="15" x14ac:dyDescent="0.25">
      <c r="A57" s="179">
        <v>1</v>
      </c>
      <c r="B57" s="179">
        <v>2</v>
      </c>
      <c r="C57" s="179">
        <v>3</v>
      </c>
      <c r="D57" s="179">
        <v>4</v>
      </c>
      <c r="E57" s="480">
        <v>5</v>
      </c>
      <c r="F57" s="480"/>
      <c r="K57" s="123"/>
    </row>
    <row r="58" spans="1:11" customFormat="1" ht="38.25" x14ac:dyDescent="0.25">
      <c r="A58" s="179">
        <v>1</v>
      </c>
      <c r="B58" s="41" t="s">
        <v>232</v>
      </c>
      <c r="C58" s="179"/>
      <c r="D58" s="179"/>
      <c r="E58" s="474">
        <f>'План ФХД'!H72</f>
        <v>0</v>
      </c>
      <c r="F58" s="474"/>
      <c r="K58" s="123"/>
    </row>
    <row r="59" spans="1:11" s="64" customFormat="1" ht="15" x14ac:dyDescent="0.25">
      <c r="A59" s="62"/>
      <c r="B59" s="63" t="s">
        <v>55</v>
      </c>
      <c r="C59" s="62" t="s">
        <v>18</v>
      </c>
      <c r="D59" s="62" t="s">
        <v>18</v>
      </c>
      <c r="E59" s="475">
        <f>SUM(E58:E58)</f>
        <v>0</v>
      </c>
      <c r="F59" s="475"/>
      <c r="K59" s="124"/>
    </row>
    <row r="61" spans="1:11" s="95" customFormat="1" ht="15" customHeight="1" x14ac:dyDescent="0.25">
      <c r="A61" s="477" t="s">
        <v>195</v>
      </c>
      <c r="B61" s="477"/>
      <c r="C61" s="477"/>
      <c r="D61" s="477"/>
      <c r="E61" s="477"/>
      <c r="K61" s="125"/>
    </row>
    <row r="62" spans="1:11" ht="15" customHeight="1" x14ac:dyDescent="0.25">
      <c r="A62" s="478" t="s">
        <v>189</v>
      </c>
      <c r="B62" s="478"/>
      <c r="C62" s="105">
        <v>851</v>
      </c>
      <c r="D62" s="67"/>
      <c r="E62" s="67"/>
      <c r="F62" s="67"/>
      <c r="G62" s="67"/>
      <c r="H62" s="67"/>
      <c r="I62" s="67"/>
      <c r="J62" s="67"/>
      <c r="K62" s="117"/>
    </row>
    <row r="63" spans="1:11" ht="15.75" x14ac:dyDescent="0.25">
      <c r="A63" s="489" t="s">
        <v>188</v>
      </c>
      <c r="B63" s="489"/>
      <c r="C63" s="106">
        <v>2</v>
      </c>
      <c r="D63" s="2"/>
      <c r="E63" s="2"/>
      <c r="F63" s="2"/>
      <c r="G63" s="2"/>
      <c r="H63" s="2"/>
      <c r="I63" s="2"/>
      <c r="J63" s="2"/>
      <c r="K63" s="117"/>
    </row>
    <row r="64" spans="1:11" ht="15.75" x14ac:dyDescent="0.25">
      <c r="A64" s="107" t="s">
        <v>111</v>
      </c>
      <c r="B64" s="110"/>
      <c r="C64" s="111"/>
      <c r="D64" s="2"/>
      <c r="E64" s="2"/>
      <c r="F64" s="2"/>
      <c r="G64" s="2"/>
      <c r="H64" s="2"/>
      <c r="I64" s="2"/>
      <c r="J64" s="2"/>
      <c r="K64" s="117"/>
    </row>
    <row r="65" spans="1:11" s="2" customFormat="1" ht="43.5" customHeight="1" x14ac:dyDescent="0.25">
      <c r="A65" s="102" t="s">
        <v>47</v>
      </c>
      <c r="B65" s="102" t="s">
        <v>57</v>
      </c>
      <c r="C65" s="102" t="s">
        <v>77</v>
      </c>
      <c r="D65" s="102" t="s">
        <v>78</v>
      </c>
      <c r="E65" s="480" t="s">
        <v>79</v>
      </c>
      <c r="F65" s="480"/>
      <c r="K65" s="117"/>
    </row>
    <row r="66" spans="1:11" s="2" customFormat="1" ht="15" x14ac:dyDescent="0.25">
      <c r="A66" s="102">
        <v>1</v>
      </c>
      <c r="B66" s="102">
        <v>2</v>
      </c>
      <c r="C66" s="102">
        <v>3</v>
      </c>
      <c r="D66" s="102">
        <v>4</v>
      </c>
      <c r="E66" s="480">
        <v>5</v>
      </c>
      <c r="F66" s="480"/>
      <c r="K66" s="117"/>
    </row>
    <row r="67" spans="1:11" s="2" customFormat="1" ht="15" x14ac:dyDescent="0.25">
      <c r="A67" s="102">
        <v>1</v>
      </c>
      <c r="B67" s="41" t="s">
        <v>127</v>
      </c>
      <c r="C67" s="102"/>
      <c r="D67" s="102"/>
      <c r="E67" s="474">
        <f>'План ФХД'!H60</f>
        <v>0</v>
      </c>
      <c r="F67" s="474"/>
      <c r="K67" s="117"/>
    </row>
    <row r="68" spans="1:11" s="69" customFormat="1" ht="14.25" x14ac:dyDescent="0.2">
      <c r="A68" s="62"/>
      <c r="B68" s="63" t="s">
        <v>55</v>
      </c>
      <c r="C68" s="62"/>
      <c r="D68" s="62" t="s">
        <v>18</v>
      </c>
      <c r="E68" s="475">
        <f>SUM(E67:E67)</f>
        <v>0</v>
      </c>
      <c r="F68" s="475"/>
      <c r="K68" s="126"/>
    </row>
    <row r="70" spans="1:11" ht="15" customHeight="1" x14ac:dyDescent="0.25">
      <c r="A70" s="478" t="s">
        <v>189</v>
      </c>
      <c r="B70" s="478"/>
      <c r="C70" s="105">
        <v>852</v>
      </c>
      <c r="D70" s="67"/>
      <c r="E70" s="67"/>
      <c r="F70" s="67"/>
      <c r="G70" s="67"/>
      <c r="H70" s="67"/>
      <c r="I70" s="67"/>
      <c r="J70" s="67"/>
      <c r="K70" s="117"/>
    </row>
    <row r="71" spans="1:11" ht="15.75" x14ac:dyDescent="0.25">
      <c r="A71" s="107" t="s">
        <v>111</v>
      </c>
      <c r="B71" s="110"/>
      <c r="C71" s="111"/>
      <c r="D71" s="2"/>
      <c r="E71" s="2"/>
      <c r="F71" s="2"/>
      <c r="G71" s="2"/>
      <c r="H71" s="2"/>
      <c r="I71" s="2"/>
      <c r="J71" s="2"/>
      <c r="K71" s="117"/>
    </row>
    <row r="72" spans="1:11" s="2" customFormat="1" ht="40.5" customHeight="1" x14ac:dyDescent="0.25">
      <c r="A72" s="102" t="s">
        <v>47</v>
      </c>
      <c r="B72" s="102" t="s">
        <v>57</v>
      </c>
      <c r="C72" s="102" t="s">
        <v>77</v>
      </c>
      <c r="D72" s="102" t="s">
        <v>78</v>
      </c>
      <c r="E72" s="480" t="s">
        <v>79</v>
      </c>
      <c r="F72" s="480"/>
      <c r="K72" s="117"/>
    </row>
    <row r="73" spans="1:11" s="129" customFormat="1" ht="11.25" x14ac:dyDescent="0.2">
      <c r="A73" s="127">
        <v>1</v>
      </c>
      <c r="B73" s="127">
        <v>2</v>
      </c>
      <c r="C73" s="127">
        <v>3</v>
      </c>
      <c r="D73" s="127">
        <v>4</v>
      </c>
      <c r="E73" s="530">
        <v>5</v>
      </c>
      <c r="F73" s="530"/>
      <c r="K73" s="130"/>
    </row>
    <row r="74" spans="1:11" s="2" customFormat="1" ht="15" x14ac:dyDescent="0.25">
      <c r="A74" s="102">
        <v>1</v>
      </c>
      <c r="B74" s="41" t="s">
        <v>174</v>
      </c>
      <c r="C74" s="102"/>
      <c r="D74" s="102"/>
      <c r="E74" s="474">
        <f>'План ФХД'!H61</f>
        <v>0</v>
      </c>
      <c r="F74" s="474"/>
      <c r="K74" s="117"/>
    </row>
    <row r="75" spans="1:11" s="69" customFormat="1" ht="14.25" x14ac:dyDescent="0.2">
      <c r="A75" s="62"/>
      <c r="B75" s="63" t="s">
        <v>55</v>
      </c>
      <c r="C75" s="62"/>
      <c r="D75" s="62" t="s">
        <v>18</v>
      </c>
      <c r="E75" s="475">
        <f>SUM(E74:E74)</f>
        <v>0</v>
      </c>
      <c r="F75" s="475"/>
      <c r="K75" s="126"/>
    </row>
    <row r="77" spans="1:11" ht="15" customHeight="1" x14ac:dyDescent="0.25">
      <c r="A77" s="478" t="s">
        <v>189</v>
      </c>
      <c r="B77" s="478"/>
      <c r="C77" s="105">
        <v>852</v>
      </c>
      <c r="D77" s="67"/>
      <c r="E77" s="67"/>
      <c r="F77" s="67"/>
      <c r="G77" s="67"/>
      <c r="H77" s="67"/>
      <c r="I77" s="67"/>
      <c r="J77" s="67"/>
      <c r="K77" s="117"/>
    </row>
    <row r="78" spans="1:11" ht="15.75" x14ac:dyDescent="0.25">
      <c r="A78" s="107" t="s">
        <v>252</v>
      </c>
      <c r="B78" s="181"/>
      <c r="C78" s="111"/>
      <c r="D78" s="2"/>
      <c r="E78" s="2"/>
      <c r="F78" s="2"/>
      <c r="G78" s="2"/>
      <c r="H78" s="2"/>
      <c r="I78" s="2"/>
      <c r="J78" s="2"/>
      <c r="K78" s="117"/>
    </row>
    <row r="79" spans="1:11" s="2" customFormat="1" ht="40.5" customHeight="1" x14ac:dyDescent="0.25">
      <c r="A79" s="180" t="s">
        <v>47</v>
      </c>
      <c r="B79" s="180" t="s">
        <v>57</v>
      </c>
      <c r="C79" s="180" t="s">
        <v>77</v>
      </c>
      <c r="D79" s="180" t="s">
        <v>78</v>
      </c>
      <c r="E79" s="480" t="s">
        <v>79</v>
      </c>
      <c r="F79" s="480"/>
      <c r="K79" s="117"/>
    </row>
    <row r="80" spans="1:11" s="129" customFormat="1" ht="11.25" x14ac:dyDescent="0.2">
      <c r="A80" s="182">
        <v>1</v>
      </c>
      <c r="B80" s="182">
        <v>2</v>
      </c>
      <c r="C80" s="182">
        <v>3</v>
      </c>
      <c r="D80" s="182">
        <v>4</v>
      </c>
      <c r="E80" s="530">
        <v>5</v>
      </c>
      <c r="F80" s="530"/>
      <c r="K80" s="130"/>
    </row>
    <row r="81" spans="1:11" s="2" customFormat="1" ht="15" x14ac:dyDescent="0.25">
      <c r="A81" s="180">
        <v>1</v>
      </c>
      <c r="B81" s="41" t="s">
        <v>253</v>
      </c>
      <c r="C81" s="180"/>
      <c r="D81" s="180"/>
      <c r="E81" s="474">
        <f>'План ФХД'!H144</f>
        <v>0</v>
      </c>
      <c r="F81" s="474"/>
      <c r="K81" s="117"/>
    </row>
    <row r="82" spans="1:11" s="69" customFormat="1" ht="14.25" x14ac:dyDescent="0.2">
      <c r="A82" s="62"/>
      <c r="B82" s="63" t="s">
        <v>55</v>
      </c>
      <c r="C82" s="62"/>
      <c r="D82" s="62" t="s">
        <v>18</v>
      </c>
      <c r="E82" s="475">
        <f>SUM(E81:E81)</f>
        <v>0</v>
      </c>
      <c r="F82" s="475"/>
      <c r="K82" s="126"/>
    </row>
    <row r="84" spans="1:11" ht="15" customHeight="1" x14ac:dyDescent="0.25">
      <c r="A84" s="478" t="s">
        <v>189</v>
      </c>
      <c r="B84" s="478"/>
      <c r="C84" s="105">
        <v>853</v>
      </c>
      <c r="D84" s="67"/>
      <c r="E84" s="67"/>
      <c r="F84" s="67"/>
      <c r="G84" s="67"/>
      <c r="H84" s="67"/>
      <c r="I84" s="67"/>
      <c r="J84" s="67"/>
      <c r="K84" s="117"/>
    </row>
    <row r="85" spans="1:11" ht="15.75" x14ac:dyDescent="0.25">
      <c r="A85" s="107" t="s">
        <v>206</v>
      </c>
      <c r="B85" s="110"/>
      <c r="C85" s="111"/>
      <c r="D85" s="2"/>
      <c r="E85" s="2"/>
      <c r="F85" s="2"/>
      <c r="G85" s="2"/>
      <c r="H85" s="2"/>
      <c r="I85" s="2"/>
      <c r="J85" s="2"/>
      <c r="K85" s="117"/>
    </row>
    <row r="86" spans="1:11" s="2" customFormat="1" ht="39.75" customHeight="1" x14ac:dyDescent="0.25">
      <c r="A86" s="102" t="s">
        <v>47</v>
      </c>
      <c r="B86" s="102" t="s">
        <v>57</v>
      </c>
      <c r="C86" s="102" t="s">
        <v>77</v>
      </c>
      <c r="D86" s="102" t="s">
        <v>78</v>
      </c>
      <c r="E86" s="480" t="s">
        <v>79</v>
      </c>
      <c r="F86" s="480"/>
      <c r="K86" s="117"/>
    </row>
    <row r="87" spans="1:11" s="129" customFormat="1" ht="11.25" x14ac:dyDescent="0.2">
      <c r="A87" s="127">
        <v>1</v>
      </c>
      <c r="B87" s="127">
        <v>2</v>
      </c>
      <c r="C87" s="127">
        <v>3</v>
      </c>
      <c r="D87" s="127">
        <v>4</v>
      </c>
      <c r="E87" s="530">
        <v>5</v>
      </c>
      <c r="F87" s="530"/>
      <c r="K87" s="130"/>
    </row>
    <row r="88" spans="1:11" s="2" customFormat="1" ht="38.25" x14ac:dyDescent="0.25">
      <c r="A88" s="102">
        <v>1</v>
      </c>
      <c r="B88" s="41" t="s">
        <v>171</v>
      </c>
      <c r="C88" s="102"/>
      <c r="D88" s="102"/>
      <c r="E88" s="474">
        <f>'План ФХД'!H62</f>
        <v>0</v>
      </c>
      <c r="F88" s="474"/>
      <c r="K88" s="117"/>
    </row>
    <row r="89" spans="1:11" s="69" customFormat="1" ht="14.25" x14ac:dyDescent="0.2">
      <c r="A89" s="62"/>
      <c r="B89" s="63" t="s">
        <v>55</v>
      </c>
      <c r="C89" s="62"/>
      <c r="D89" s="62" t="s">
        <v>18</v>
      </c>
      <c r="E89" s="475">
        <f>SUM(E88:E88)</f>
        <v>0</v>
      </c>
      <c r="F89" s="475"/>
      <c r="K89" s="126"/>
    </row>
    <row r="91" spans="1:11" ht="15" customHeight="1" x14ac:dyDescent="0.25">
      <c r="A91" s="478" t="s">
        <v>189</v>
      </c>
      <c r="B91" s="478"/>
      <c r="C91" s="105">
        <v>853</v>
      </c>
      <c r="D91" s="67"/>
      <c r="E91" s="67"/>
      <c r="F91" s="67"/>
      <c r="G91" s="67"/>
      <c r="H91" s="67"/>
      <c r="I91" s="67"/>
      <c r="J91" s="67"/>
      <c r="K91" s="117"/>
    </row>
    <row r="92" spans="1:11" ht="15.75" x14ac:dyDescent="0.25">
      <c r="A92" s="489" t="s">
        <v>188</v>
      </c>
      <c r="B92" s="489"/>
      <c r="C92" s="106">
        <v>2</v>
      </c>
      <c r="D92" s="2"/>
      <c r="E92" s="2"/>
      <c r="F92" s="2"/>
      <c r="G92" s="2"/>
      <c r="H92" s="2"/>
      <c r="I92" s="2"/>
      <c r="J92" s="2"/>
      <c r="K92" s="117"/>
    </row>
    <row r="93" spans="1:11" ht="15.75" x14ac:dyDescent="0.25">
      <c r="A93" s="107" t="s">
        <v>207</v>
      </c>
      <c r="B93" s="110"/>
      <c r="C93" s="111"/>
      <c r="D93" s="2"/>
      <c r="E93" s="2"/>
      <c r="F93" s="2"/>
      <c r="G93" s="2"/>
      <c r="H93" s="2"/>
      <c r="I93" s="2"/>
      <c r="J93" s="2"/>
      <c r="K93" s="117"/>
    </row>
    <row r="94" spans="1:11" s="2" customFormat="1" ht="37.5" customHeight="1" x14ac:dyDescent="0.25">
      <c r="A94" s="102" t="s">
        <v>47</v>
      </c>
      <c r="B94" s="102" t="s">
        <v>57</v>
      </c>
      <c r="C94" s="102" t="s">
        <v>77</v>
      </c>
      <c r="D94" s="102" t="s">
        <v>78</v>
      </c>
      <c r="E94" s="480" t="s">
        <v>79</v>
      </c>
      <c r="F94" s="480"/>
      <c r="K94" s="117"/>
    </row>
    <row r="95" spans="1:11" s="129" customFormat="1" ht="11.25" x14ac:dyDescent="0.2">
      <c r="A95" s="127">
        <v>1</v>
      </c>
      <c r="B95" s="127">
        <v>2</v>
      </c>
      <c r="C95" s="127">
        <v>3</v>
      </c>
      <c r="D95" s="127">
        <v>4</v>
      </c>
      <c r="E95" s="530">
        <v>5</v>
      </c>
      <c r="F95" s="530"/>
      <c r="K95" s="130"/>
    </row>
    <row r="96" spans="1:11" s="2" customFormat="1" ht="15" x14ac:dyDescent="0.25">
      <c r="A96" s="102">
        <v>1</v>
      </c>
      <c r="B96" s="41" t="s">
        <v>172</v>
      </c>
      <c r="C96" s="102"/>
      <c r="D96" s="102"/>
      <c r="E96" s="474">
        <f>'План ФХД'!H63</f>
        <v>0</v>
      </c>
      <c r="F96" s="474"/>
      <c r="K96" s="117"/>
    </row>
    <row r="97" spans="1:11" s="69" customFormat="1" ht="14.25" x14ac:dyDescent="0.2">
      <c r="A97" s="62"/>
      <c r="B97" s="63" t="s">
        <v>55</v>
      </c>
      <c r="C97" s="62"/>
      <c r="D97" s="62" t="s">
        <v>18</v>
      </c>
      <c r="E97" s="475">
        <f>SUM(E96:E96)</f>
        <v>0</v>
      </c>
      <c r="F97" s="475"/>
      <c r="K97" s="126"/>
    </row>
    <row r="99" spans="1:11" ht="15" customHeight="1" x14ac:dyDescent="0.25">
      <c r="A99" s="478" t="s">
        <v>189</v>
      </c>
      <c r="B99" s="478"/>
      <c r="C99" s="105">
        <v>853</v>
      </c>
      <c r="D99" s="67"/>
      <c r="E99" s="67"/>
      <c r="F99" s="67"/>
      <c r="G99" s="67"/>
      <c r="H99" s="67"/>
      <c r="I99" s="67"/>
      <c r="J99" s="67"/>
      <c r="K99" s="117"/>
    </row>
    <row r="100" spans="1:11" ht="15.75" x14ac:dyDescent="0.25">
      <c r="A100" s="489" t="s">
        <v>188</v>
      </c>
      <c r="B100" s="489"/>
      <c r="C100" s="106">
        <v>2</v>
      </c>
      <c r="D100" s="2"/>
      <c r="E100" s="2"/>
      <c r="F100" s="2"/>
      <c r="G100" s="2"/>
      <c r="H100" s="2"/>
      <c r="I100" s="2"/>
      <c r="J100" s="2"/>
      <c r="K100" s="117"/>
    </row>
    <row r="101" spans="1:11" ht="15.75" x14ac:dyDescent="0.25">
      <c r="A101" s="107" t="s">
        <v>208</v>
      </c>
      <c r="B101" s="110"/>
      <c r="C101" s="111"/>
      <c r="D101" s="2"/>
      <c r="E101" s="2"/>
      <c r="F101" s="2"/>
      <c r="G101" s="2"/>
      <c r="H101" s="2"/>
      <c r="I101" s="2"/>
      <c r="J101" s="2"/>
      <c r="K101" s="117"/>
    </row>
    <row r="102" spans="1:11" s="2" customFormat="1" ht="39.75" customHeight="1" x14ac:dyDescent="0.25">
      <c r="A102" s="102" t="s">
        <v>47</v>
      </c>
      <c r="B102" s="102" t="s">
        <v>57</v>
      </c>
      <c r="C102" s="102" t="s">
        <v>77</v>
      </c>
      <c r="D102" s="102" t="s">
        <v>78</v>
      </c>
      <c r="E102" s="480" t="s">
        <v>79</v>
      </c>
      <c r="F102" s="480"/>
      <c r="K102" s="117"/>
    </row>
    <row r="103" spans="1:11" s="129" customFormat="1" ht="11.25" x14ac:dyDescent="0.2">
      <c r="A103" s="127">
        <v>1</v>
      </c>
      <c r="B103" s="127">
        <v>2</v>
      </c>
      <c r="C103" s="127">
        <v>3</v>
      </c>
      <c r="D103" s="127">
        <v>4</v>
      </c>
      <c r="E103" s="530">
        <v>5</v>
      </c>
      <c r="F103" s="530"/>
      <c r="K103" s="130"/>
    </row>
    <row r="104" spans="1:11" s="2" customFormat="1" ht="25.5" x14ac:dyDescent="0.25">
      <c r="A104" s="102">
        <v>1</v>
      </c>
      <c r="B104" s="41" t="s">
        <v>173</v>
      </c>
      <c r="C104" s="102"/>
      <c r="D104" s="102"/>
      <c r="E104" s="474">
        <f>'План ФХД'!H64</f>
        <v>0</v>
      </c>
      <c r="F104" s="474"/>
      <c r="K104" s="117"/>
    </row>
    <row r="105" spans="1:11" s="69" customFormat="1" ht="14.25" x14ac:dyDescent="0.2">
      <c r="A105" s="62"/>
      <c r="B105" s="63" t="s">
        <v>55</v>
      </c>
      <c r="C105" s="62"/>
      <c r="D105" s="62" t="s">
        <v>18</v>
      </c>
      <c r="E105" s="475">
        <f>SUM(E104:E104)</f>
        <v>0</v>
      </c>
      <c r="F105" s="475"/>
      <c r="K105" s="126"/>
    </row>
    <row r="107" spans="1:11" x14ac:dyDescent="0.2">
      <c r="F107" s="156">
        <f>J15+F30+E38+E45+E52+E68+E75+E82+E89+E97+E105+E59</f>
        <v>4301600</v>
      </c>
    </row>
  </sheetData>
  <mergeCells count="85">
    <mergeCell ref="A77:B77"/>
    <mergeCell ref="E79:F79"/>
    <mergeCell ref="E80:F80"/>
    <mergeCell ref="E81:F81"/>
    <mergeCell ref="E82:F82"/>
    <mergeCell ref="A92:B92"/>
    <mergeCell ref="E86:F86"/>
    <mergeCell ref="E87:F87"/>
    <mergeCell ref="E88:F88"/>
    <mergeCell ref="E89:F89"/>
    <mergeCell ref="A91:B91"/>
    <mergeCell ref="E73:F73"/>
    <mergeCell ref="E68:F68"/>
    <mergeCell ref="A70:B70"/>
    <mergeCell ref="E74:F74"/>
    <mergeCell ref="E75:F75"/>
    <mergeCell ref="E105:F105"/>
    <mergeCell ref="A99:B99"/>
    <mergeCell ref="A100:B100"/>
    <mergeCell ref="E94:F94"/>
    <mergeCell ref="E95:F95"/>
    <mergeCell ref="E96:F96"/>
    <mergeCell ref="E97:F97"/>
    <mergeCell ref="E104:F104"/>
    <mergeCell ref="E102:F102"/>
    <mergeCell ref="E103:F103"/>
    <mergeCell ref="E42:F42"/>
    <mergeCell ref="E67:F67"/>
    <mergeCell ref="A62:B62"/>
    <mergeCell ref="A84:B84"/>
    <mergeCell ref="A63:B63"/>
    <mergeCell ref="E65:F65"/>
    <mergeCell ref="E66:F66"/>
    <mergeCell ref="E44:F44"/>
    <mergeCell ref="E45:F45"/>
    <mergeCell ref="A61:E61"/>
    <mergeCell ref="A47:B47"/>
    <mergeCell ref="E48:F48"/>
    <mergeCell ref="E49:F49"/>
    <mergeCell ref="E50:F50"/>
    <mergeCell ref="E52:F52"/>
    <mergeCell ref="E72:F72"/>
    <mergeCell ref="E43:F43"/>
    <mergeCell ref="B25:D25"/>
    <mergeCell ref="B26:D26"/>
    <mergeCell ref="B27:D27"/>
    <mergeCell ref="B28:D28"/>
    <mergeCell ref="A34:B34"/>
    <mergeCell ref="E35:F35"/>
    <mergeCell ref="E36:F36"/>
    <mergeCell ref="E37:F37"/>
    <mergeCell ref="E38:F38"/>
    <mergeCell ref="B29:D29"/>
    <mergeCell ref="B30:D30"/>
    <mergeCell ref="A32:E32"/>
    <mergeCell ref="A33:B33"/>
    <mergeCell ref="A40:B40"/>
    <mergeCell ref="A41:B41"/>
    <mergeCell ref="A19:B19"/>
    <mergeCell ref="B20:D20"/>
    <mergeCell ref="B21:D21"/>
    <mergeCell ref="B22:D22"/>
    <mergeCell ref="A23:A24"/>
    <mergeCell ref="B23:D23"/>
    <mergeCell ref="B24:D24"/>
    <mergeCell ref="A18:B18"/>
    <mergeCell ref="A1:J1"/>
    <mergeCell ref="A4:E4"/>
    <mergeCell ref="A5:B5"/>
    <mergeCell ref="A6:B6"/>
    <mergeCell ref="A8:F8"/>
    <mergeCell ref="C10:C12"/>
    <mergeCell ref="D10:I10"/>
    <mergeCell ref="J10:J12"/>
    <mergeCell ref="D11:D12"/>
    <mergeCell ref="E11:I11"/>
    <mergeCell ref="A17:J17"/>
    <mergeCell ref="A2:J2"/>
    <mergeCell ref="E58:F58"/>
    <mergeCell ref="E59:F59"/>
    <mergeCell ref="E51:F51"/>
    <mergeCell ref="A54:B54"/>
    <mergeCell ref="A55:B55"/>
    <mergeCell ref="E56:F56"/>
    <mergeCell ref="E57:F57"/>
  </mergeCells>
  <pageMargins left="0.78740157480314965" right="0.51181102362204722" top="0.15748031496062992" bottom="0.15748031496062992" header="0" footer="0"/>
  <pageSetup paperSize="9" scale="4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6"/>
  <sheetViews>
    <sheetView zoomScale="85" zoomScaleNormal="85" workbookViewId="0">
      <selection activeCell="A51" sqref="A51:XFD51"/>
    </sheetView>
  </sheetViews>
  <sheetFormatPr defaultColWidth="15.7109375" defaultRowHeight="15" x14ac:dyDescent="0.25"/>
  <cols>
    <col min="1" max="1" width="5.5703125" style="2" customWidth="1"/>
    <col min="2" max="2" width="35.28515625" style="2" customWidth="1"/>
    <col min="3" max="3" width="17.5703125" style="2" customWidth="1"/>
    <col min="4" max="4" width="15.7109375" style="2"/>
    <col min="5" max="5" width="13.140625" style="2" customWidth="1"/>
    <col min="6" max="6" width="16.28515625" style="2" customWidth="1"/>
    <col min="7" max="8" width="15.7109375" style="2"/>
    <col min="9" max="9" width="17.5703125" style="2" bestFit="1" customWidth="1"/>
    <col min="10" max="256" width="15.7109375" style="2"/>
    <col min="257" max="257" width="5.5703125" style="2" customWidth="1"/>
    <col min="258" max="258" width="25.140625" style="2" customWidth="1"/>
    <col min="259" max="259" width="17.5703125" style="2" customWidth="1"/>
    <col min="260" max="260" width="15.7109375" style="2"/>
    <col min="261" max="261" width="13.140625" style="2" customWidth="1"/>
    <col min="262" max="262" width="15" style="2" customWidth="1"/>
    <col min="263" max="512" width="15.7109375" style="2"/>
    <col min="513" max="513" width="5.5703125" style="2" customWidth="1"/>
    <col min="514" max="514" width="25.140625" style="2" customWidth="1"/>
    <col min="515" max="515" width="17.5703125" style="2" customWidth="1"/>
    <col min="516" max="516" width="15.7109375" style="2"/>
    <col min="517" max="517" width="13.140625" style="2" customWidth="1"/>
    <col min="518" max="518" width="15" style="2" customWidth="1"/>
    <col min="519" max="768" width="15.7109375" style="2"/>
    <col min="769" max="769" width="5.5703125" style="2" customWidth="1"/>
    <col min="770" max="770" width="25.140625" style="2" customWidth="1"/>
    <col min="771" max="771" width="17.5703125" style="2" customWidth="1"/>
    <col min="772" max="772" width="15.7109375" style="2"/>
    <col min="773" max="773" width="13.140625" style="2" customWidth="1"/>
    <col min="774" max="774" width="15" style="2" customWidth="1"/>
    <col min="775" max="1024" width="15.7109375" style="2"/>
    <col min="1025" max="1025" width="5.5703125" style="2" customWidth="1"/>
    <col min="1026" max="1026" width="25.140625" style="2" customWidth="1"/>
    <col min="1027" max="1027" width="17.5703125" style="2" customWidth="1"/>
    <col min="1028" max="1028" width="15.7109375" style="2"/>
    <col min="1029" max="1029" width="13.140625" style="2" customWidth="1"/>
    <col min="1030" max="1030" width="15" style="2" customWidth="1"/>
    <col min="1031" max="1280" width="15.7109375" style="2"/>
    <col min="1281" max="1281" width="5.5703125" style="2" customWidth="1"/>
    <col min="1282" max="1282" width="25.140625" style="2" customWidth="1"/>
    <col min="1283" max="1283" width="17.5703125" style="2" customWidth="1"/>
    <col min="1284" max="1284" width="15.7109375" style="2"/>
    <col min="1285" max="1285" width="13.140625" style="2" customWidth="1"/>
    <col min="1286" max="1286" width="15" style="2" customWidth="1"/>
    <col min="1287" max="1536" width="15.7109375" style="2"/>
    <col min="1537" max="1537" width="5.5703125" style="2" customWidth="1"/>
    <col min="1538" max="1538" width="25.140625" style="2" customWidth="1"/>
    <col min="1539" max="1539" width="17.5703125" style="2" customWidth="1"/>
    <col min="1540" max="1540" width="15.7109375" style="2"/>
    <col min="1541" max="1541" width="13.140625" style="2" customWidth="1"/>
    <col min="1542" max="1542" width="15" style="2" customWidth="1"/>
    <col min="1543" max="1792" width="15.7109375" style="2"/>
    <col min="1793" max="1793" width="5.5703125" style="2" customWidth="1"/>
    <col min="1794" max="1794" width="25.140625" style="2" customWidth="1"/>
    <col min="1795" max="1795" width="17.5703125" style="2" customWidth="1"/>
    <col min="1796" max="1796" width="15.7109375" style="2"/>
    <col min="1797" max="1797" width="13.140625" style="2" customWidth="1"/>
    <col min="1798" max="1798" width="15" style="2" customWidth="1"/>
    <col min="1799" max="2048" width="15.7109375" style="2"/>
    <col min="2049" max="2049" width="5.5703125" style="2" customWidth="1"/>
    <col min="2050" max="2050" width="25.140625" style="2" customWidth="1"/>
    <col min="2051" max="2051" width="17.5703125" style="2" customWidth="1"/>
    <col min="2052" max="2052" width="15.7109375" style="2"/>
    <col min="2053" max="2053" width="13.140625" style="2" customWidth="1"/>
    <col min="2054" max="2054" width="15" style="2" customWidth="1"/>
    <col min="2055" max="2304" width="15.7109375" style="2"/>
    <col min="2305" max="2305" width="5.5703125" style="2" customWidth="1"/>
    <col min="2306" max="2306" width="25.140625" style="2" customWidth="1"/>
    <col min="2307" max="2307" width="17.5703125" style="2" customWidth="1"/>
    <col min="2308" max="2308" width="15.7109375" style="2"/>
    <col min="2309" max="2309" width="13.140625" style="2" customWidth="1"/>
    <col min="2310" max="2310" width="15" style="2" customWidth="1"/>
    <col min="2311" max="2560" width="15.7109375" style="2"/>
    <col min="2561" max="2561" width="5.5703125" style="2" customWidth="1"/>
    <col min="2562" max="2562" width="25.140625" style="2" customWidth="1"/>
    <col min="2563" max="2563" width="17.5703125" style="2" customWidth="1"/>
    <col min="2564" max="2564" width="15.7109375" style="2"/>
    <col min="2565" max="2565" width="13.140625" style="2" customWidth="1"/>
    <col min="2566" max="2566" width="15" style="2" customWidth="1"/>
    <col min="2567" max="2816" width="15.7109375" style="2"/>
    <col min="2817" max="2817" width="5.5703125" style="2" customWidth="1"/>
    <col min="2818" max="2818" width="25.140625" style="2" customWidth="1"/>
    <col min="2819" max="2819" width="17.5703125" style="2" customWidth="1"/>
    <col min="2820" max="2820" width="15.7109375" style="2"/>
    <col min="2821" max="2821" width="13.140625" style="2" customWidth="1"/>
    <col min="2822" max="2822" width="15" style="2" customWidth="1"/>
    <col min="2823" max="3072" width="15.7109375" style="2"/>
    <col min="3073" max="3073" width="5.5703125" style="2" customWidth="1"/>
    <col min="3074" max="3074" width="25.140625" style="2" customWidth="1"/>
    <col min="3075" max="3075" width="17.5703125" style="2" customWidth="1"/>
    <col min="3076" max="3076" width="15.7109375" style="2"/>
    <col min="3077" max="3077" width="13.140625" style="2" customWidth="1"/>
    <col min="3078" max="3078" width="15" style="2" customWidth="1"/>
    <col min="3079" max="3328" width="15.7109375" style="2"/>
    <col min="3329" max="3329" width="5.5703125" style="2" customWidth="1"/>
    <col min="3330" max="3330" width="25.140625" style="2" customWidth="1"/>
    <col min="3331" max="3331" width="17.5703125" style="2" customWidth="1"/>
    <col min="3332" max="3332" width="15.7109375" style="2"/>
    <col min="3333" max="3333" width="13.140625" style="2" customWidth="1"/>
    <col min="3334" max="3334" width="15" style="2" customWidth="1"/>
    <col min="3335" max="3584" width="15.7109375" style="2"/>
    <col min="3585" max="3585" width="5.5703125" style="2" customWidth="1"/>
    <col min="3586" max="3586" width="25.140625" style="2" customWidth="1"/>
    <col min="3587" max="3587" width="17.5703125" style="2" customWidth="1"/>
    <col min="3588" max="3588" width="15.7109375" style="2"/>
    <col min="3589" max="3589" width="13.140625" style="2" customWidth="1"/>
    <col min="3590" max="3590" width="15" style="2" customWidth="1"/>
    <col min="3591" max="3840" width="15.7109375" style="2"/>
    <col min="3841" max="3841" width="5.5703125" style="2" customWidth="1"/>
    <col min="3842" max="3842" width="25.140625" style="2" customWidth="1"/>
    <col min="3843" max="3843" width="17.5703125" style="2" customWidth="1"/>
    <col min="3844" max="3844" width="15.7109375" style="2"/>
    <col min="3845" max="3845" width="13.140625" style="2" customWidth="1"/>
    <col min="3846" max="3846" width="15" style="2" customWidth="1"/>
    <col min="3847" max="4096" width="15.7109375" style="2"/>
    <col min="4097" max="4097" width="5.5703125" style="2" customWidth="1"/>
    <col min="4098" max="4098" width="25.140625" style="2" customWidth="1"/>
    <col min="4099" max="4099" width="17.5703125" style="2" customWidth="1"/>
    <col min="4100" max="4100" width="15.7109375" style="2"/>
    <col min="4101" max="4101" width="13.140625" style="2" customWidth="1"/>
    <col min="4102" max="4102" width="15" style="2" customWidth="1"/>
    <col min="4103" max="4352" width="15.7109375" style="2"/>
    <col min="4353" max="4353" width="5.5703125" style="2" customWidth="1"/>
    <col min="4354" max="4354" width="25.140625" style="2" customWidth="1"/>
    <col min="4355" max="4355" width="17.5703125" style="2" customWidth="1"/>
    <col min="4356" max="4356" width="15.7109375" style="2"/>
    <col min="4357" max="4357" width="13.140625" style="2" customWidth="1"/>
    <col min="4358" max="4358" width="15" style="2" customWidth="1"/>
    <col min="4359" max="4608" width="15.7109375" style="2"/>
    <col min="4609" max="4609" width="5.5703125" style="2" customWidth="1"/>
    <col min="4610" max="4610" width="25.140625" style="2" customWidth="1"/>
    <col min="4611" max="4611" width="17.5703125" style="2" customWidth="1"/>
    <col min="4612" max="4612" width="15.7109375" style="2"/>
    <col min="4613" max="4613" width="13.140625" style="2" customWidth="1"/>
    <col min="4614" max="4614" width="15" style="2" customWidth="1"/>
    <col min="4615" max="4864" width="15.7109375" style="2"/>
    <col min="4865" max="4865" width="5.5703125" style="2" customWidth="1"/>
    <col min="4866" max="4866" width="25.140625" style="2" customWidth="1"/>
    <col min="4867" max="4867" width="17.5703125" style="2" customWidth="1"/>
    <col min="4868" max="4868" width="15.7109375" style="2"/>
    <col min="4869" max="4869" width="13.140625" style="2" customWidth="1"/>
    <col min="4870" max="4870" width="15" style="2" customWidth="1"/>
    <col min="4871" max="5120" width="15.7109375" style="2"/>
    <col min="5121" max="5121" width="5.5703125" style="2" customWidth="1"/>
    <col min="5122" max="5122" width="25.140625" style="2" customWidth="1"/>
    <col min="5123" max="5123" width="17.5703125" style="2" customWidth="1"/>
    <col min="5124" max="5124" width="15.7109375" style="2"/>
    <col min="5125" max="5125" width="13.140625" style="2" customWidth="1"/>
    <col min="5126" max="5126" width="15" style="2" customWidth="1"/>
    <col min="5127" max="5376" width="15.7109375" style="2"/>
    <col min="5377" max="5377" width="5.5703125" style="2" customWidth="1"/>
    <col min="5378" max="5378" width="25.140625" style="2" customWidth="1"/>
    <col min="5379" max="5379" width="17.5703125" style="2" customWidth="1"/>
    <col min="5380" max="5380" width="15.7109375" style="2"/>
    <col min="5381" max="5381" width="13.140625" style="2" customWidth="1"/>
    <col min="5382" max="5382" width="15" style="2" customWidth="1"/>
    <col min="5383" max="5632" width="15.7109375" style="2"/>
    <col min="5633" max="5633" width="5.5703125" style="2" customWidth="1"/>
    <col min="5634" max="5634" width="25.140625" style="2" customWidth="1"/>
    <col min="5635" max="5635" width="17.5703125" style="2" customWidth="1"/>
    <col min="5636" max="5636" width="15.7109375" style="2"/>
    <col min="5637" max="5637" width="13.140625" style="2" customWidth="1"/>
    <col min="5638" max="5638" width="15" style="2" customWidth="1"/>
    <col min="5639" max="5888" width="15.7109375" style="2"/>
    <col min="5889" max="5889" width="5.5703125" style="2" customWidth="1"/>
    <col min="5890" max="5890" width="25.140625" style="2" customWidth="1"/>
    <col min="5891" max="5891" width="17.5703125" style="2" customWidth="1"/>
    <col min="5892" max="5892" width="15.7109375" style="2"/>
    <col min="5893" max="5893" width="13.140625" style="2" customWidth="1"/>
    <col min="5894" max="5894" width="15" style="2" customWidth="1"/>
    <col min="5895" max="6144" width="15.7109375" style="2"/>
    <col min="6145" max="6145" width="5.5703125" style="2" customWidth="1"/>
    <col min="6146" max="6146" width="25.140625" style="2" customWidth="1"/>
    <col min="6147" max="6147" width="17.5703125" style="2" customWidth="1"/>
    <col min="6148" max="6148" width="15.7109375" style="2"/>
    <col min="6149" max="6149" width="13.140625" style="2" customWidth="1"/>
    <col min="6150" max="6150" width="15" style="2" customWidth="1"/>
    <col min="6151" max="6400" width="15.7109375" style="2"/>
    <col min="6401" max="6401" width="5.5703125" style="2" customWidth="1"/>
    <col min="6402" max="6402" width="25.140625" style="2" customWidth="1"/>
    <col min="6403" max="6403" width="17.5703125" style="2" customWidth="1"/>
    <col min="6404" max="6404" width="15.7109375" style="2"/>
    <col min="6405" max="6405" width="13.140625" style="2" customWidth="1"/>
    <col min="6406" max="6406" width="15" style="2" customWidth="1"/>
    <col min="6407" max="6656" width="15.7109375" style="2"/>
    <col min="6657" max="6657" width="5.5703125" style="2" customWidth="1"/>
    <col min="6658" max="6658" width="25.140625" style="2" customWidth="1"/>
    <col min="6659" max="6659" width="17.5703125" style="2" customWidth="1"/>
    <col min="6660" max="6660" width="15.7109375" style="2"/>
    <col min="6661" max="6661" width="13.140625" style="2" customWidth="1"/>
    <col min="6662" max="6662" width="15" style="2" customWidth="1"/>
    <col min="6663" max="6912" width="15.7109375" style="2"/>
    <col min="6913" max="6913" width="5.5703125" style="2" customWidth="1"/>
    <col min="6914" max="6914" width="25.140625" style="2" customWidth="1"/>
    <col min="6915" max="6915" width="17.5703125" style="2" customWidth="1"/>
    <col min="6916" max="6916" width="15.7109375" style="2"/>
    <col min="6917" max="6917" width="13.140625" style="2" customWidth="1"/>
    <col min="6918" max="6918" width="15" style="2" customWidth="1"/>
    <col min="6919" max="7168" width="15.7109375" style="2"/>
    <col min="7169" max="7169" width="5.5703125" style="2" customWidth="1"/>
    <col min="7170" max="7170" width="25.140625" style="2" customWidth="1"/>
    <col min="7171" max="7171" width="17.5703125" style="2" customWidth="1"/>
    <col min="7172" max="7172" width="15.7109375" style="2"/>
    <col min="7173" max="7173" width="13.140625" style="2" customWidth="1"/>
    <col min="7174" max="7174" width="15" style="2" customWidth="1"/>
    <col min="7175" max="7424" width="15.7109375" style="2"/>
    <col min="7425" max="7425" width="5.5703125" style="2" customWidth="1"/>
    <col min="7426" max="7426" width="25.140625" style="2" customWidth="1"/>
    <col min="7427" max="7427" width="17.5703125" style="2" customWidth="1"/>
    <col min="7428" max="7428" width="15.7109375" style="2"/>
    <col min="7429" max="7429" width="13.140625" style="2" customWidth="1"/>
    <col min="7430" max="7430" width="15" style="2" customWidth="1"/>
    <col min="7431" max="7680" width="15.7109375" style="2"/>
    <col min="7681" max="7681" width="5.5703125" style="2" customWidth="1"/>
    <col min="7682" max="7682" width="25.140625" style="2" customWidth="1"/>
    <col min="7683" max="7683" width="17.5703125" style="2" customWidth="1"/>
    <col min="7684" max="7684" width="15.7109375" style="2"/>
    <col min="7685" max="7685" width="13.140625" style="2" customWidth="1"/>
    <col min="7686" max="7686" width="15" style="2" customWidth="1"/>
    <col min="7687" max="7936" width="15.7109375" style="2"/>
    <col min="7937" max="7937" width="5.5703125" style="2" customWidth="1"/>
    <col min="7938" max="7938" width="25.140625" style="2" customWidth="1"/>
    <col min="7939" max="7939" width="17.5703125" style="2" customWidth="1"/>
    <col min="7940" max="7940" width="15.7109375" style="2"/>
    <col min="7941" max="7941" width="13.140625" style="2" customWidth="1"/>
    <col min="7942" max="7942" width="15" style="2" customWidth="1"/>
    <col min="7943" max="8192" width="15.7109375" style="2"/>
    <col min="8193" max="8193" width="5.5703125" style="2" customWidth="1"/>
    <col min="8194" max="8194" width="25.140625" style="2" customWidth="1"/>
    <col min="8195" max="8195" width="17.5703125" style="2" customWidth="1"/>
    <col min="8196" max="8196" width="15.7109375" style="2"/>
    <col min="8197" max="8197" width="13.140625" style="2" customWidth="1"/>
    <col min="8198" max="8198" width="15" style="2" customWidth="1"/>
    <col min="8199" max="8448" width="15.7109375" style="2"/>
    <col min="8449" max="8449" width="5.5703125" style="2" customWidth="1"/>
    <col min="8450" max="8450" width="25.140625" style="2" customWidth="1"/>
    <col min="8451" max="8451" width="17.5703125" style="2" customWidth="1"/>
    <col min="8452" max="8452" width="15.7109375" style="2"/>
    <col min="8453" max="8453" width="13.140625" style="2" customWidth="1"/>
    <col min="8454" max="8454" width="15" style="2" customWidth="1"/>
    <col min="8455" max="8704" width="15.7109375" style="2"/>
    <col min="8705" max="8705" width="5.5703125" style="2" customWidth="1"/>
    <col min="8706" max="8706" width="25.140625" style="2" customWidth="1"/>
    <col min="8707" max="8707" width="17.5703125" style="2" customWidth="1"/>
    <col min="8708" max="8708" width="15.7109375" style="2"/>
    <col min="8709" max="8709" width="13.140625" style="2" customWidth="1"/>
    <col min="8710" max="8710" width="15" style="2" customWidth="1"/>
    <col min="8711" max="8960" width="15.7109375" style="2"/>
    <col min="8961" max="8961" width="5.5703125" style="2" customWidth="1"/>
    <col min="8962" max="8962" width="25.140625" style="2" customWidth="1"/>
    <col min="8963" max="8963" width="17.5703125" style="2" customWidth="1"/>
    <col min="8964" max="8964" width="15.7109375" style="2"/>
    <col min="8965" max="8965" width="13.140625" style="2" customWidth="1"/>
    <col min="8966" max="8966" width="15" style="2" customWidth="1"/>
    <col min="8967" max="9216" width="15.7109375" style="2"/>
    <col min="9217" max="9217" width="5.5703125" style="2" customWidth="1"/>
    <col min="9218" max="9218" width="25.140625" style="2" customWidth="1"/>
    <col min="9219" max="9219" width="17.5703125" style="2" customWidth="1"/>
    <col min="9220" max="9220" width="15.7109375" style="2"/>
    <col min="9221" max="9221" width="13.140625" style="2" customWidth="1"/>
    <col min="9222" max="9222" width="15" style="2" customWidth="1"/>
    <col min="9223" max="9472" width="15.7109375" style="2"/>
    <col min="9473" max="9473" width="5.5703125" style="2" customWidth="1"/>
    <col min="9474" max="9474" width="25.140625" style="2" customWidth="1"/>
    <col min="9475" max="9475" width="17.5703125" style="2" customWidth="1"/>
    <col min="9476" max="9476" width="15.7109375" style="2"/>
    <col min="9477" max="9477" width="13.140625" style="2" customWidth="1"/>
    <col min="9478" max="9478" width="15" style="2" customWidth="1"/>
    <col min="9479" max="9728" width="15.7109375" style="2"/>
    <col min="9729" max="9729" width="5.5703125" style="2" customWidth="1"/>
    <col min="9730" max="9730" width="25.140625" style="2" customWidth="1"/>
    <col min="9731" max="9731" width="17.5703125" style="2" customWidth="1"/>
    <col min="9732" max="9732" width="15.7109375" style="2"/>
    <col min="9733" max="9733" width="13.140625" style="2" customWidth="1"/>
    <col min="9734" max="9734" width="15" style="2" customWidth="1"/>
    <col min="9735" max="9984" width="15.7109375" style="2"/>
    <col min="9985" max="9985" width="5.5703125" style="2" customWidth="1"/>
    <col min="9986" max="9986" width="25.140625" style="2" customWidth="1"/>
    <col min="9987" max="9987" width="17.5703125" style="2" customWidth="1"/>
    <col min="9988" max="9988" width="15.7109375" style="2"/>
    <col min="9989" max="9989" width="13.140625" style="2" customWidth="1"/>
    <col min="9990" max="9990" width="15" style="2" customWidth="1"/>
    <col min="9991" max="10240" width="15.7109375" style="2"/>
    <col min="10241" max="10241" width="5.5703125" style="2" customWidth="1"/>
    <col min="10242" max="10242" width="25.140625" style="2" customWidth="1"/>
    <col min="10243" max="10243" width="17.5703125" style="2" customWidth="1"/>
    <col min="10244" max="10244" width="15.7109375" style="2"/>
    <col min="10245" max="10245" width="13.140625" style="2" customWidth="1"/>
    <col min="10246" max="10246" width="15" style="2" customWidth="1"/>
    <col min="10247" max="10496" width="15.7109375" style="2"/>
    <col min="10497" max="10497" width="5.5703125" style="2" customWidth="1"/>
    <col min="10498" max="10498" width="25.140625" style="2" customWidth="1"/>
    <col min="10499" max="10499" width="17.5703125" style="2" customWidth="1"/>
    <col min="10500" max="10500" width="15.7109375" style="2"/>
    <col min="10501" max="10501" width="13.140625" style="2" customWidth="1"/>
    <col min="10502" max="10502" width="15" style="2" customWidth="1"/>
    <col min="10503" max="10752" width="15.7109375" style="2"/>
    <col min="10753" max="10753" width="5.5703125" style="2" customWidth="1"/>
    <col min="10754" max="10754" width="25.140625" style="2" customWidth="1"/>
    <col min="10755" max="10755" width="17.5703125" style="2" customWidth="1"/>
    <col min="10756" max="10756" width="15.7109375" style="2"/>
    <col min="10757" max="10757" width="13.140625" style="2" customWidth="1"/>
    <col min="10758" max="10758" width="15" style="2" customWidth="1"/>
    <col min="10759" max="11008" width="15.7109375" style="2"/>
    <col min="11009" max="11009" width="5.5703125" style="2" customWidth="1"/>
    <col min="11010" max="11010" width="25.140625" style="2" customWidth="1"/>
    <col min="11011" max="11011" width="17.5703125" style="2" customWidth="1"/>
    <col min="11012" max="11012" width="15.7109375" style="2"/>
    <col min="11013" max="11013" width="13.140625" style="2" customWidth="1"/>
    <col min="11014" max="11014" width="15" style="2" customWidth="1"/>
    <col min="11015" max="11264" width="15.7109375" style="2"/>
    <col min="11265" max="11265" width="5.5703125" style="2" customWidth="1"/>
    <col min="11266" max="11266" width="25.140625" style="2" customWidth="1"/>
    <col min="11267" max="11267" width="17.5703125" style="2" customWidth="1"/>
    <col min="11268" max="11268" width="15.7109375" style="2"/>
    <col min="11269" max="11269" width="13.140625" style="2" customWidth="1"/>
    <col min="11270" max="11270" width="15" style="2" customWidth="1"/>
    <col min="11271" max="11520" width="15.7109375" style="2"/>
    <col min="11521" max="11521" width="5.5703125" style="2" customWidth="1"/>
    <col min="11522" max="11522" width="25.140625" style="2" customWidth="1"/>
    <col min="11523" max="11523" width="17.5703125" style="2" customWidth="1"/>
    <col min="11524" max="11524" width="15.7109375" style="2"/>
    <col min="11525" max="11525" width="13.140625" style="2" customWidth="1"/>
    <col min="11526" max="11526" width="15" style="2" customWidth="1"/>
    <col min="11527" max="11776" width="15.7109375" style="2"/>
    <col min="11777" max="11777" width="5.5703125" style="2" customWidth="1"/>
    <col min="11778" max="11778" width="25.140625" style="2" customWidth="1"/>
    <col min="11779" max="11779" width="17.5703125" style="2" customWidth="1"/>
    <col min="11780" max="11780" width="15.7109375" style="2"/>
    <col min="11781" max="11781" width="13.140625" style="2" customWidth="1"/>
    <col min="11782" max="11782" width="15" style="2" customWidth="1"/>
    <col min="11783" max="12032" width="15.7109375" style="2"/>
    <col min="12033" max="12033" width="5.5703125" style="2" customWidth="1"/>
    <col min="12034" max="12034" width="25.140625" style="2" customWidth="1"/>
    <col min="12035" max="12035" width="17.5703125" style="2" customWidth="1"/>
    <col min="12036" max="12036" width="15.7109375" style="2"/>
    <col min="12037" max="12037" width="13.140625" style="2" customWidth="1"/>
    <col min="12038" max="12038" width="15" style="2" customWidth="1"/>
    <col min="12039" max="12288" width="15.7109375" style="2"/>
    <col min="12289" max="12289" width="5.5703125" style="2" customWidth="1"/>
    <col min="12290" max="12290" width="25.140625" style="2" customWidth="1"/>
    <col min="12291" max="12291" width="17.5703125" style="2" customWidth="1"/>
    <col min="12292" max="12292" width="15.7109375" style="2"/>
    <col min="12293" max="12293" width="13.140625" style="2" customWidth="1"/>
    <col min="12294" max="12294" width="15" style="2" customWidth="1"/>
    <col min="12295" max="12544" width="15.7109375" style="2"/>
    <col min="12545" max="12545" width="5.5703125" style="2" customWidth="1"/>
    <col min="12546" max="12546" width="25.140625" style="2" customWidth="1"/>
    <col min="12547" max="12547" width="17.5703125" style="2" customWidth="1"/>
    <col min="12548" max="12548" width="15.7109375" style="2"/>
    <col min="12549" max="12549" width="13.140625" style="2" customWidth="1"/>
    <col min="12550" max="12550" width="15" style="2" customWidth="1"/>
    <col min="12551" max="12800" width="15.7109375" style="2"/>
    <col min="12801" max="12801" width="5.5703125" style="2" customWidth="1"/>
    <col min="12802" max="12802" width="25.140625" style="2" customWidth="1"/>
    <col min="12803" max="12803" width="17.5703125" style="2" customWidth="1"/>
    <col min="12804" max="12804" width="15.7109375" style="2"/>
    <col min="12805" max="12805" width="13.140625" style="2" customWidth="1"/>
    <col min="12806" max="12806" width="15" style="2" customWidth="1"/>
    <col min="12807" max="13056" width="15.7109375" style="2"/>
    <col min="13057" max="13057" width="5.5703125" style="2" customWidth="1"/>
    <col min="13058" max="13058" width="25.140625" style="2" customWidth="1"/>
    <col min="13059" max="13059" width="17.5703125" style="2" customWidth="1"/>
    <col min="13060" max="13060" width="15.7109375" style="2"/>
    <col min="13061" max="13061" width="13.140625" style="2" customWidth="1"/>
    <col min="13062" max="13062" width="15" style="2" customWidth="1"/>
    <col min="13063" max="13312" width="15.7109375" style="2"/>
    <col min="13313" max="13313" width="5.5703125" style="2" customWidth="1"/>
    <col min="13314" max="13314" width="25.140625" style="2" customWidth="1"/>
    <col min="13315" max="13315" width="17.5703125" style="2" customWidth="1"/>
    <col min="13316" max="13316" width="15.7109375" style="2"/>
    <col min="13317" max="13317" width="13.140625" style="2" customWidth="1"/>
    <col min="13318" max="13318" width="15" style="2" customWidth="1"/>
    <col min="13319" max="13568" width="15.7109375" style="2"/>
    <col min="13569" max="13569" width="5.5703125" style="2" customWidth="1"/>
    <col min="13570" max="13570" width="25.140625" style="2" customWidth="1"/>
    <col min="13571" max="13571" width="17.5703125" style="2" customWidth="1"/>
    <col min="13572" max="13572" width="15.7109375" style="2"/>
    <col min="13573" max="13573" width="13.140625" style="2" customWidth="1"/>
    <col min="13574" max="13574" width="15" style="2" customWidth="1"/>
    <col min="13575" max="13824" width="15.7109375" style="2"/>
    <col min="13825" max="13825" width="5.5703125" style="2" customWidth="1"/>
    <col min="13826" max="13826" width="25.140625" style="2" customWidth="1"/>
    <col min="13827" max="13827" width="17.5703125" style="2" customWidth="1"/>
    <col min="13828" max="13828" width="15.7109375" style="2"/>
    <col min="13829" max="13829" width="13.140625" style="2" customWidth="1"/>
    <col min="13830" max="13830" width="15" style="2" customWidth="1"/>
    <col min="13831" max="14080" width="15.7109375" style="2"/>
    <col min="14081" max="14081" width="5.5703125" style="2" customWidth="1"/>
    <col min="14082" max="14082" width="25.140625" style="2" customWidth="1"/>
    <col min="14083" max="14083" width="17.5703125" style="2" customWidth="1"/>
    <col min="14084" max="14084" width="15.7109375" style="2"/>
    <col min="14085" max="14085" width="13.140625" style="2" customWidth="1"/>
    <col min="14086" max="14086" width="15" style="2" customWidth="1"/>
    <col min="14087" max="14336" width="15.7109375" style="2"/>
    <col min="14337" max="14337" width="5.5703125" style="2" customWidth="1"/>
    <col min="14338" max="14338" width="25.140625" style="2" customWidth="1"/>
    <col min="14339" max="14339" width="17.5703125" style="2" customWidth="1"/>
    <col min="14340" max="14340" width="15.7109375" style="2"/>
    <col min="14341" max="14341" width="13.140625" style="2" customWidth="1"/>
    <col min="14342" max="14342" width="15" style="2" customWidth="1"/>
    <col min="14343" max="14592" width="15.7109375" style="2"/>
    <col min="14593" max="14593" width="5.5703125" style="2" customWidth="1"/>
    <col min="14594" max="14594" width="25.140625" style="2" customWidth="1"/>
    <col min="14595" max="14595" width="17.5703125" style="2" customWidth="1"/>
    <col min="14596" max="14596" width="15.7109375" style="2"/>
    <col min="14597" max="14597" width="13.140625" style="2" customWidth="1"/>
    <col min="14598" max="14598" width="15" style="2" customWidth="1"/>
    <col min="14599" max="14848" width="15.7109375" style="2"/>
    <col min="14849" max="14849" width="5.5703125" style="2" customWidth="1"/>
    <col min="14850" max="14850" width="25.140625" style="2" customWidth="1"/>
    <col min="14851" max="14851" width="17.5703125" style="2" customWidth="1"/>
    <col min="14852" max="14852" width="15.7109375" style="2"/>
    <col min="14853" max="14853" width="13.140625" style="2" customWidth="1"/>
    <col min="14854" max="14854" width="15" style="2" customWidth="1"/>
    <col min="14855" max="15104" width="15.7109375" style="2"/>
    <col min="15105" max="15105" width="5.5703125" style="2" customWidth="1"/>
    <col min="15106" max="15106" width="25.140625" style="2" customWidth="1"/>
    <col min="15107" max="15107" width="17.5703125" style="2" customWidth="1"/>
    <col min="15108" max="15108" width="15.7109375" style="2"/>
    <col min="15109" max="15109" width="13.140625" style="2" customWidth="1"/>
    <col min="15110" max="15110" width="15" style="2" customWidth="1"/>
    <col min="15111" max="15360" width="15.7109375" style="2"/>
    <col min="15361" max="15361" width="5.5703125" style="2" customWidth="1"/>
    <col min="15362" max="15362" width="25.140625" style="2" customWidth="1"/>
    <col min="15363" max="15363" width="17.5703125" style="2" customWidth="1"/>
    <col min="15364" max="15364" width="15.7109375" style="2"/>
    <col min="15365" max="15365" width="13.140625" style="2" customWidth="1"/>
    <col min="15366" max="15366" width="15" style="2" customWidth="1"/>
    <col min="15367" max="15616" width="15.7109375" style="2"/>
    <col min="15617" max="15617" width="5.5703125" style="2" customWidth="1"/>
    <col min="15618" max="15618" width="25.140625" style="2" customWidth="1"/>
    <col min="15619" max="15619" width="17.5703125" style="2" customWidth="1"/>
    <col min="15620" max="15620" width="15.7109375" style="2"/>
    <col min="15621" max="15621" width="13.140625" style="2" customWidth="1"/>
    <col min="15622" max="15622" width="15" style="2" customWidth="1"/>
    <col min="15623" max="15872" width="15.7109375" style="2"/>
    <col min="15873" max="15873" width="5.5703125" style="2" customWidth="1"/>
    <col min="15874" max="15874" width="25.140625" style="2" customWidth="1"/>
    <col min="15875" max="15875" width="17.5703125" style="2" customWidth="1"/>
    <col min="15876" max="15876" width="15.7109375" style="2"/>
    <col min="15877" max="15877" width="13.140625" style="2" customWidth="1"/>
    <col min="15878" max="15878" width="15" style="2" customWidth="1"/>
    <col min="15879" max="16128" width="15.7109375" style="2"/>
    <col min="16129" max="16129" width="5.5703125" style="2" customWidth="1"/>
    <col min="16130" max="16130" width="25.140625" style="2" customWidth="1"/>
    <col min="16131" max="16131" width="17.5703125" style="2" customWidth="1"/>
    <col min="16132" max="16132" width="15.7109375" style="2"/>
    <col min="16133" max="16133" width="13.140625" style="2" customWidth="1"/>
    <col min="16134" max="16134" width="15" style="2" customWidth="1"/>
    <col min="16135" max="16384" width="15.7109375" style="2"/>
  </cols>
  <sheetData>
    <row r="1" spans="1:11" ht="15.75" x14ac:dyDescent="0.25">
      <c r="A1" s="477" t="s">
        <v>196</v>
      </c>
      <c r="B1" s="477"/>
      <c r="C1" s="477"/>
      <c r="D1" s="477"/>
      <c r="E1" s="477"/>
    </row>
    <row r="2" spans="1:11" ht="9" customHeight="1" x14ac:dyDescent="0.25"/>
    <row r="3" spans="1:11" s="14" customFormat="1" ht="15" customHeight="1" x14ac:dyDescent="0.25">
      <c r="A3" s="478" t="s">
        <v>189</v>
      </c>
      <c r="B3" s="478"/>
      <c r="C3" s="105">
        <v>244</v>
      </c>
      <c r="D3" s="67"/>
      <c r="E3" s="67"/>
      <c r="F3" s="67"/>
      <c r="G3" s="67"/>
      <c r="H3" s="67"/>
      <c r="I3" s="67"/>
      <c r="J3" s="67"/>
      <c r="K3" s="2"/>
    </row>
    <row r="4" spans="1:11" s="14" customFormat="1" ht="15.75" x14ac:dyDescent="0.25">
      <c r="A4" s="489" t="s">
        <v>188</v>
      </c>
      <c r="B4" s="489"/>
      <c r="C4" s="106">
        <v>2</v>
      </c>
      <c r="D4" s="2"/>
      <c r="E4" s="2"/>
      <c r="F4" s="2"/>
      <c r="G4" s="2"/>
      <c r="H4" s="2"/>
      <c r="I4" s="2"/>
      <c r="J4" s="2"/>
      <c r="K4" s="2"/>
    </row>
    <row r="5" spans="1:11" s="14" customFormat="1" ht="8.4499999999999993" customHeight="1" x14ac:dyDescent="0.3">
      <c r="A5" s="110"/>
      <c r="B5" s="110"/>
      <c r="C5" s="111"/>
      <c r="D5" s="2"/>
      <c r="E5" s="2"/>
      <c r="F5" s="2"/>
      <c r="G5" s="2"/>
      <c r="H5" s="2"/>
      <c r="I5" s="2"/>
      <c r="J5" s="2"/>
      <c r="K5" s="2"/>
    </row>
    <row r="6" spans="1:11" s="95" customFormat="1" ht="15.75" x14ac:dyDescent="0.25">
      <c r="A6" s="477" t="s">
        <v>197</v>
      </c>
      <c r="B6" s="477"/>
      <c r="C6" s="477"/>
      <c r="D6" s="477"/>
      <c r="E6" s="477"/>
      <c r="F6" s="477"/>
    </row>
    <row r="7" spans="1:11" ht="15.75" x14ac:dyDescent="0.25">
      <c r="A7" s="521" t="s">
        <v>110</v>
      </c>
      <c r="B7" s="521"/>
      <c r="C7" s="521"/>
      <c r="D7" s="521"/>
      <c r="E7" s="521"/>
      <c r="F7" s="521"/>
    </row>
    <row r="8" spans="1:11" ht="25.5" x14ac:dyDescent="0.25">
      <c r="A8" s="102" t="s">
        <v>47</v>
      </c>
      <c r="B8" s="102" t="s">
        <v>57</v>
      </c>
      <c r="C8" s="102" t="s">
        <v>80</v>
      </c>
      <c r="D8" s="102" t="s">
        <v>81</v>
      </c>
      <c r="E8" s="102" t="s">
        <v>82</v>
      </c>
      <c r="F8" s="102" t="s">
        <v>83</v>
      </c>
    </row>
    <row r="9" spans="1:11" ht="13.9" x14ac:dyDescent="0.25">
      <c r="A9" s="102">
        <v>1</v>
      </c>
      <c r="B9" s="102">
        <v>2</v>
      </c>
      <c r="C9" s="102">
        <v>3</v>
      </c>
      <c r="D9" s="102">
        <v>4</v>
      </c>
      <c r="E9" s="102">
        <v>5</v>
      </c>
      <c r="F9" s="102">
        <v>6</v>
      </c>
    </row>
    <row r="10" spans="1:11" x14ac:dyDescent="0.25">
      <c r="A10" s="102">
        <v>1</v>
      </c>
      <c r="B10" s="65" t="s">
        <v>209</v>
      </c>
      <c r="C10" s="102"/>
      <c r="D10" s="102"/>
      <c r="E10" s="42"/>
      <c r="F10" s="103">
        <f>'План ФХД'!H79</f>
        <v>91000</v>
      </c>
    </row>
    <row r="11" spans="1:11" s="69" customFormat="1" ht="14.25" x14ac:dyDescent="0.2">
      <c r="A11" s="62"/>
      <c r="B11" s="63" t="s">
        <v>55</v>
      </c>
      <c r="C11" s="62" t="s">
        <v>18</v>
      </c>
      <c r="D11" s="62" t="s">
        <v>18</v>
      </c>
      <c r="E11" s="62" t="s">
        <v>18</v>
      </c>
      <c r="F11" s="104">
        <f>SUM(F10:F10)</f>
        <v>91000</v>
      </c>
    </row>
    <row r="12" spans="1:11" ht="15.75" x14ac:dyDescent="0.25">
      <c r="A12" s="477" t="s">
        <v>198</v>
      </c>
      <c r="B12" s="477"/>
      <c r="C12" s="477"/>
      <c r="D12" s="477"/>
      <c r="E12" s="477"/>
      <c r="F12" s="477"/>
    </row>
    <row r="13" spans="1:11" ht="15" customHeight="1" x14ac:dyDescent="0.25">
      <c r="A13" s="516" t="s">
        <v>129</v>
      </c>
      <c r="B13" s="516"/>
      <c r="C13" s="516"/>
      <c r="D13" s="516"/>
      <c r="E13" s="516"/>
      <c r="F13" s="516"/>
    </row>
    <row r="14" spans="1:11" ht="26.25" customHeight="1" x14ac:dyDescent="0.25">
      <c r="A14" s="102" t="s">
        <v>47</v>
      </c>
      <c r="B14" s="502" t="s">
        <v>57</v>
      </c>
      <c r="C14" s="504"/>
      <c r="D14" s="102" t="s">
        <v>84</v>
      </c>
      <c r="E14" s="102" t="s">
        <v>85</v>
      </c>
      <c r="F14" s="102" t="s">
        <v>86</v>
      </c>
    </row>
    <row r="15" spans="1:11" ht="13.9" x14ac:dyDescent="0.25">
      <c r="A15" s="102">
        <v>1</v>
      </c>
      <c r="B15" s="502">
        <v>2</v>
      </c>
      <c r="C15" s="504"/>
      <c r="D15" s="102">
        <v>3</v>
      </c>
      <c r="E15" s="102">
        <v>4</v>
      </c>
      <c r="F15" s="102">
        <v>5</v>
      </c>
    </row>
    <row r="16" spans="1:11" x14ac:dyDescent="0.25">
      <c r="A16" s="102">
        <v>1</v>
      </c>
      <c r="B16" s="502" t="s">
        <v>210</v>
      </c>
      <c r="C16" s="504"/>
      <c r="D16" s="102"/>
      <c r="E16" s="102"/>
      <c r="F16" s="103">
        <f>'План ФХД'!H83</f>
        <v>5000</v>
      </c>
    </row>
    <row r="17" spans="1:6" s="69" customFormat="1" ht="14.25" x14ac:dyDescent="0.2">
      <c r="A17" s="62"/>
      <c r="B17" s="518" t="s">
        <v>55</v>
      </c>
      <c r="C17" s="520"/>
      <c r="D17" s="62"/>
      <c r="E17" s="62"/>
      <c r="F17" s="104">
        <f>SUM(F16)</f>
        <v>5000</v>
      </c>
    </row>
    <row r="18" spans="1:6" s="95" customFormat="1" ht="15.75" x14ac:dyDescent="0.25">
      <c r="A18" s="477" t="s">
        <v>199</v>
      </c>
      <c r="B18" s="477"/>
      <c r="C18" s="477"/>
      <c r="D18" s="477"/>
      <c r="E18" s="477"/>
      <c r="F18" s="477"/>
    </row>
    <row r="19" spans="1:6" ht="15" customHeight="1" x14ac:dyDescent="0.25">
      <c r="A19" s="479" t="s">
        <v>130</v>
      </c>
      <c r="B19" s="479"/>
      <c r="C19" s="479"/>
      <c r="D19" s="479"/>
      <c r="E19" s="479"/>
      <c r="F19" s="479"/>
    </row>
    <row r="20" spans="1:6" ht="26.25" customHeight="1" x14ac:dyDescent="0.25">
      <c r="A20" s="102" t="s">
        <v>47</v>
      </c>
      <c r="B20" s="102" t="s">
        <v>1</v>
      </c>
      <c r="C20" s="102" t="s">
        <v>87</v>
      </c>
      <c r="D20" s="102" t="s">
        <v>88</v>
      </c>
      <c r="E20" s="102" t="s">
        <v>89</v>
      </c>
      <c r="F20" s="102" t="s">
        <v>83</v>
      </c>
    </row>
    <row r="21" spans="1:6" ht="13.9" x14ac:dyDescent="0.25">
      <c r="A21" s="102">
        <v>1</v>
      </c>
      <c r="B21" s="102">
        <v>2</v>
      </c>
      <c r="C21" s="102">
        <v>3</v>
      </c>
      <c r="D21" s="102">
        <v>4</v>
      </c>
      <c r="E21" s="102">
        <v>5</v>
      </c>
      <c r="F21" s="102">
        <v>6</v>
      </c>
    </row>
    <row r="22" spans="1:6" x14ac:dyDescent="0.25">
      <c r="A22" s="102">
        <v>1</v>
      </c>
      <c r="B22" s="78" t="s">
        <v>211</v>
      </c>
      <c r="C22" s="43"/>
      <c r="D22" s="102"/>
      <c r="E22" s="102"/>
      <c r="F22" s="103">
        <f>'План ФХД'!H101</f>
        <v>77861.94</v>
      </c>
    </row>
    <row r="23" spans="1:6" s="69" customFormat="1" ht="14.25" x14ac:dyDescent="0.2">
      <c r="A23" s="62"/>
      <c r="B23" s="63" t="s">
        <v>55</v>
      </c>
      <c r="C23" s="62" t="s">
        <v>18</v>
      </c>
      <c r="D23" s="62" t="s">
        <v>18</v>
      </c>
      <c r="E23" s="62" t="s">
        <v>18</v>
      </c>
      <c r="F23" s="104">
        <f>SUM(F22:F22)</f>
        <v>77861.94</v>
      </c>
    </row>
    <row r="24" spans="1:6" s="341" customFormat="1" ht="15.75" x14ac:dyDescent="0.25">
      <c r="A24" s="477" t="s">
        <v>330</v>
      </c>
      <c r="B24" s="477"/>
      <c r="C24" s="477"/>
      <c r="D24" s="477"/>
      <c r="E24" s="477"/>
      <c r="F24" s="477"/>
    </row>
    <row r="25" spans="1:6" ht="15.75" x14ac:dyDescent="0.25">
      <c r="A25" s="521" t="s">
        <v>329</v>
      </c>
      <c r="B25" s="521"/>
      <c r="C25" s="521"/>
      <c r="D25" s="521"/>
      <c r="E25" s="521"/>
      <c r="F25" s="521"/>
    </row>
    <row r="26" spans="1:6" ht="25.5" x14ac:dyDescent="0.25">
      <c r="A26" s="344" t="s">
        <v>47</v>
      </c>
      <c r="B26" s="502" t="s">
        <v>57</v>
      </c>
      <c r="C26" s="504"/>
      <c r="D26" s="344" t="s">
        <v>91</v>
      </c>
      <c r="E26" s="344" t="s">
        <v>92</v>
      </c>
      <c r="F26" s="344" t="s">
        <v>93</v>
      </c>
    </row>
    <row r="27" spans="1:6" ht="13.9" x14ac:dyDescent="0.25">
      <c r="A27" s="344">
        <v>1</v>
      </c>
      <c r="B27" s="502">
        <v>2</v>
      </c>
      <c r="C27" s="504"/>
      <c r="D27" s="344">
        <v>4</v>
      </c>
      <c r="E27" s="344">
        <v>5</v>
      </c>
      <c r="F27" s="344">
        <v>6</v>
      </c>
    </row>
    <row r="28" spans="1:6" ht="42" customHeight="1" x14ac:dyDescent="0.25">
      <c r="A28" s="344">
        <v>1</v>
      </c>
      <c r="B28" s="531" t="s">
        <v>327</v>
      </c>
      <c r="C28" s="532"/>
      <c r="D28" s="344"/>
      <c r="E28" s="42"/>
      <c r="F28" s="342">
        <f>'План ФХД'!H80</f>
        <v>0</v>
      </c>
    </row>
    <row r="29" spans="1:6" s="69" customFormat="1" ht="14.25" x14ac:dyDescent="0.2">
      <c r="A29" s="62"/>
      <c r="B29" s="518" t="s">
        <v>55</v>
      </c>
      <c r="C29" s="520"/>
      <c r="D29" s="62" t="s">
        <v>18</v>
      </c>
      <c r="E29" s="62" t="s">
        <v>18</v>
      </c>
      <c r="F29" s="343">
        <f>SUM(F28:F28)</f>
        <v>0</v>
      </c>
    </row>
    <row r="30" spans="1:6" ht="15.75" x14ac:dyDescent="0.25">
      <c r="A30" s="477" t="s">
        <v>331</v>
      </c>
      <c r="B30" s="477"/>
      <c r="C30" s="477"/>
      <c r="D30" s="477"/>
      <c r="E30" s="477"/>
      <c r="F30" s="477"/>
    </row>
    <row r="31" spans="1:6" s="112" customFormat="1" ht="15.75" x14ac:dyDescent="0.25">
      <c r="A31" s="521" t="s">
        <v>105</v>
      </c>
      <c r="B31" s="521"/>
      <c r="C31" s="521"/>
      <c r="D31" s="521"/>
      <c r="E31" s="521"/>
      <c r="F31" s="521"/>
    </row>
    <row r="32" spans="1:6" ht="25.5" x14ac:dyDescent="0.25">
      <c r="A32" s="24" t="s">
        <v>47</v>
      </c>
      <c r="B32" s="502" t="s">
        <v>57</v>
      </c>
      <c r="C32" s="504"/>
      <c r="D32" s="102" t="s">
        <v>91</v>
      </c>
      <c r="E32" s="102" t="s">
        <v>92</v>
      </c>
      <c r="F32" s="102" t="s">
        <v>93</v>
      </c>
    </row>
    <row r="33" spans="1:6" ht="13.9" x14ac:dyDescent="0.25">
      <c r="A33" s="102">
        <v>1</v>
      </c>
      <c r="B33" s="502">
        <v>2</v>
      </c>
      <c r="C33" s="504"/>
      <c r="D33" s="102">
        <v>3</v>
      </c>
      <c r="E33" s="102">
        <v>4</v>
      </c>
      <c r="F33" s="102">
        <v>5</v>
      </c>
    </row>
    <row r="34" spans="1:6" x14ac:dyDescent="0.25">
      <c r="A34" s="102">
        <v>1</v>
      </c>
      <c r="B34" s="522" t="s">
        <v>200</v>
      </c>
      <c r="C34" s="523"/>
      <c r="D34" s="102"/>
      <c r="E34" s="102"/>
      <c r="F34" s="103">
        <f>'План ФХД'!H107+'План ФХД'!H108+'План ФХД'!H109</f>
        <v>288175.32</v>
      </c>
    </row>
    <row r="35" spans="1:6" s="69" customFormat="1" ht="14.25" x14ac:dyDescent="0.2">
      <c r="A35" s="62"/>
      <c r="B35" s="518" t="s">
        <v>55</v>
      </c>
      <c r="C35" s="520"/>
      <c r="D35" s="62" t="s">
        <v>18</v>
      </c>
      <c r="E35" s="62" t="s">
        <v>18</v>
      </c>
      <c r="F35" s="104">
        <f>SUM(F34:F34)</f>
        <v>288175.32</v>
      </c>
    </row>
    <row r="36" spans="1:6" s="95" customFormat="1" ht="15.6" customHeight="1" x14ac:dyDescent="0.25">
      <c r="A36" s="477" t="s">
        <v>332</v>
      </c>
      <c r="B36" s="477"/>
      <c r="C36" s="477"/>
      <c r="D36" s="477"/>
      <c r="E36" s="477"/>
      <c r="F36" s="477"/>
    </row>
    <row r="37" spans="1:6" s="98" customFormat="1" ht="15" customHeight="1" x14ac:dyDescent="0.2">
      <c r="A37" s="527" t="s">
        <v>106</v>
      </c>
      <c r="B37" s="527"/>
      <c r="C37" s="527"/>
      <c r="D37" s="527"/>
      <c r="E37" s="527"/>
      <c r="F37" s="527"/>
    </row>
    <row r="38" spans="1:6" ht="25.5" x14ac:dyDescent="0.25">
      <c r="A38" s="102" t="s">
        <v>47</v>
      </c>
      <c r="B38" s="502" t="s">
        <v>57</v>
      </c>
      <c r="C38" s="503"/>
      <c r="D38" s="504"/>
      <c r="E38" s="102" t="s">
        <v>94</v>
      </c>
      <c r="F38" s="102" t="s">
        <v>95</v>
      </c>
    </row>
    <row r="39" spans="1:6" ht="13.9" x14ac:dyDescent="0.25">
      <c r="A39" s="102">
        <v>1</v>
      </c>
      <c r="B39" s="502">
        <v>2</v>
      </c>
      <c r="C39" s="503"/>
      <c r="D39" s="504"/>
      <c r="E39" s="102">
        <v>3</v>
      </c>
      <c r="F39" s="102">
        <v>4</v>
      </c>
    </row>
    <row r="40" spans="1:6" x14ac:dyDescent="0.25">
      <c r="A40" s="102">
        <v>1</v>
      </c>
      <c r="B40" s="522" t="s">
        <v>201</v>
      </c>
      <c r="C40" s="526"/>
      <c r="D40" s="523"/>
      <c r="E40" s="102"/>
      <c r="F40" s="103">
        <f>'План ФХД'!H120+'План ФХД'!H121+'План ФХД'!H122</f>
        <v>504978.25</v>
      </c>
    </row>
    <row r="41" spans="1:6" s="69" customFormat="1" ht="14.25" x14ac:dyDescent="0.2">
      <c r="A41" s="62"/>
      <c r="B41" s="518" t="s">
        <v>55</v>
      </c>
      <c r="C41" s="519"/>
      <c r="D41" s="520"/>
      <c r="E41" s="62" t="s">
        <v>18</v>
      </c>
      <c r="F41" s="104">
        <f>SUM(F40:F40)</f>
        <v>504978.25</v>
      </c>
    </row>
    <row r="42" spans="1:6" s="107" customFormat="1" ht="13.5" customHeight="1" x14ac:dyDescent="0.25">
      <c r="A42" s="107" t="s">
        <v>333</v>
      </c>
    </row>
    <row r="43" spans="1:6" s="112" customFormat="1" ht="18" customHeight="1" x14ac:dyDescent="0.25">
      <c r="A43" s="521" t="s">
        <v>202</v>
      </c>
      <c r="B43" s="521"/>
      <c r="C43" s="521"/>
      <c r="D43" s="521"/>
      <c r="E43" s="521"/>
      <c r="F43" s="521"/>
    </row>
    <row r="44" spans="1:6" ht="25.5" x14ac:dyDescent="0.25">
      <c r="A44" s="102" t="s">
        <v>47</v>
      </c>
      <c r="B44" s="502" t="s">
        <v>57</v>
      </c>
      <c r="C44" s="503"/>
      <c r="D44" s="504"/>
      <c r="E44" s="102" t="s">
        <v>94</v>
      </c>
      <c r="F44" s="102" t="s">
        <v>95</v>
      </c>
    </row>
    <row r="45" spans="1:6" x14ac:dyDescent="0.25">
      <c r="A45" s="102">
        <v>1</v>
      </c>
      <c r="B45" s="502">
        <v>2</v>
      </c>
      <c r="C45" s="503"/>
      <c r="D45" s="504"/>
      <c r="E45" s="102">
        <v>3</v>
      </c>
      <c r="F45" s="102">
        <v>4</v>
      </c>
    </row>
    <row r="46" spans="1:6" x14ac:dyDescent="0.25">
      <c r="A46" s="102">
        <v>1</v>
      </c>
      <c r="B46" s="522" t="s">
        <v>203</v>
      </c>
      <c r="C46" s="526"/>
      <c r="D46" s="523"/>
      <c r="E46" s="102"/>
      <c r="F46" s="103">
        <f>'План ФХД'!H126</f>
        <v>31000</v>
      </c>
    </row>
    <row r="47" spans="1:6" s="69" customFormat="1" ht="14.25" x14ac:dyDescent="0.2">
      <c r="A47" s="62"/>
      <c r="B47" s="518" t="s">
        <v>55</v>
      </c>
      <c r="C47" s="519"/>
      <c r="D47" s="520"/>
      <c r="E47" s="62" t="s">
        <v>18</v>
      </c>
      <c r="F47" s="104">
        <f>SUM(F46:F46)</f>
        <v>31000</v>
      </c>
    </row>
    <row r="48" spans="1:6" ht="13.5" customHeight="1" x14ac:dyDescent="0.25">
      <c r="A48" s="107" t="s">
        <v>334</v>
      </c>
    </row>
    <row r="49" spans="1:6" s="112" customFormat="1" ht="18" customHeight="1" x14ac:dyDescent="0.25">
      <c r="A49" s="521" t="s">
        <v>204</v>
      </c>
      <c r="B49" s="521"/>
      <c r="C49" s="521"/>
      <c r="D49" s="521"/>
      <c r="E49" s="521"/>
      <c r="F49" s="521"/>
    </row>
    <row r="50" spans="1:6" ht="27" customHeight="1" x14ac:dyDescent="0.25">
      <c r="A50" s="102" t="s">
        <v>47</v>
      </c>
      <c r="B50" s="502" t="s">
        <v>57</v>
      </c>
      <c r="C50" s="504"/>
      <c r="D50" s="102" t="s">
        <v>90</v>
      </c>
      <c r="E50" s="102" t="s">
        <v>96</v>
      </c>
      <c r="F50" s="102" t="s">
        <v>97</v>
      </c>
    </row>
    <row r="51" spans="1:6" s="129" customFormat="1" ht="11.25" x14ac:dyDescent="0.2">
      <c r="A51" s="375">
        <v>1</v>
      </c>
      <c r="B51" s="524">
        <v>2</v>
      </c>
      <c r="C51" s="525"/>
      <c r="D51" s="375">
        <v>3</v>
      </c>
      <c r="E51" s="375">
        <v>4</v>
      </c>
      <c r="F51" s="375">
        <v>5</v>
      </c>
    </row>
    <row r="52" spans="1:6" x14ac:dyDescent="0.25">
      <c r="A52" s="102">
        <v>1</v>
      </c>
      <c r="B52" s="522" t="s">
        <v>185</v>
      </c>
      <c r="C52" s="523"/>
      <c r="D52" s="102"/>
      <c r="E52" s="102"/>
      <c r="F52" s="103">
        <v>0</v>
      </c>
    </row>
    <row r="53" spans="1:6" s="69" customFormat="1" ht="14.25" x14ac:dyDescent="0.2">
      <c r="A53" s="62"/>
      <c r="B53" s="518" t="s">
        <v>55</v>
      </c>
      <c r="C53" s="520"/>
      <c r="D53" s="62" t="s">
        <v>18</v>
      </c>
      <c r="E53" s="62" t="s">
        <v>18</v>
      </c>
      <c r="F53" s="104">
        <f>SUM(F52:F52)</f>
        <v>0</v>
      </c>
    </row>
    <row r="54" spans="1:6" ht="15.75" x14ac:dyDescent="0.25">
      <c r="A54" s="107" t="s">
        <v>335</v>
      </c>
      <c r="F54" s="109"/>
    </row>
    <row r="55" spans="1:6" s="112" customFormat="1" ht="18" customHeight="1" x14ac:dyDescent="0.25">
      <c r="A55" s="521" t="s">
        <v>107</v>
      </c>
      <c r="B55" s="521"/>
      <c r="C55" s="521"/>
      <c r="D55" s="521"/>
      <c r="E55" s="521"/>
      <c r="F55" s="521"/>
    </row>
    <row r="56" spans="1:6" ht="27" customHeight="1" x14ac:dyDescent="0.25">
      <c r="A56" s="102" t="s">
        <v>47</v>
      </c>
      <c r="B56" s="502" t="s">
        <v>57</v>
      </c>
      <c r="C56" s="504"/>
      <c r="D56" s="102" t="s">
        <v>90</v>
      </c>
      <c r="E56" s="102" t="s">
        <v>96</v>
      </c>
      <c r="F56" s="102" t="s">
        <v>97</v>
      </c>
    </row>
    <row r="57" spans="1:6" s="129" customFormat="1" ht="11.25" x14ac:dyDescent="0.2">
      <c r="A57" s="375">
        <v>1</v>
      </c>
      <c r="B57" s="524">
        <v>2</v>
      </c>
      <c r="C57" s="525"/>
      <c r="D57" s="375">
        <v>3</v>
      </c>
      <c r="E57" s="375">
        <v>4</v>
      </c>
      <c r="F57" s="375">
        <v>5</v>
      </c>
    </row>
    <row r="58" spans="1:6" x14ac:dyDescent="0.25">
      <c r="A58" s="102">
        <v>1</v>
      </c>
      <c r="B58" s="522" t="s">
        <v>205</v>
      </c>
      <c r="C58" s="523"/>
      <c r="D58" s="102"/>
      <c r="E58" s="102"/>
      <c r="F58" s="103">
        <f>'План ФХД'!H130+'План ФХД'!H131</f>
        <v>140000</v>
      </c>
    </row>
    <row r="59" spans="1:6" s="69" customFormat="1" ht="14.25" x14ac:dyDescent="0.2">
      <c r="A59" s="62"/>
      <c r="B59" s="518" t="s">
        <v>55</v>
      </c>
      <c r="C59" s="520"/>
      <c r="D59" s="62" t="s">
        <v>18</v>
      </c>
      <c r="E59" s="62" t="s">
        <v>18</v>
      </c>
      <c r="F59" s="104">
        <f>SUM(F58:F58)</f>
        <v>140000</v>
      </c>
    </row>
    <row r="60" spans="1:6" ht="36" customHeight="1" x14ac:dyDescent="0.25">
      <c r="A60" s="477" t="s">
        <v>415</v>
      </c>
      <c r="B60" s="477"/>
      <c r="C60" s="477"/>
      <c r="D60" s="477"/>
      <c r="E60" s="477"/>
      <c r="F60" s="477"/>
    </row>
    <row r="61" spans="1:6" s="112" customFormat="1" ht="18" customHeight="1" x14ac:dyDescent="0.25">
      <c r="A61" s="521" t="s">
        <v>411</v>
      </c>
      <c r="B61" s="521"/>
      <c r="C61" s="521"/>
      <c r="D61" s="521"/>
      <c r="E61" s="521"/>
      <c r="F61" s="521"/>
    </row>
    <row r="62" spans="1:6" ht="27" customHeight="1" x14ac:dyDescent="0.25">
      <c r="A62" s="102" t="s">
        <v>47</v>
      </c>
      <c r="B62" s="502" t="s">
        <v>57</v>
      </c>
      <c r="C62" s="504"/>
      <c r="D62" s="102" t="s">
        <v>90</v>
      </c>
      <c r="E62" s="102" t="s">
        <v>96</v>
      </c>
      <c r="F62" s="102" t="s">
        <v>97</v>
      </c>
    </row>
    <row r="63" spans="1:6" s="129" customFormat="1" ht="11.25" x14ac:dyDescent="0.2">
      <c r="A63" s="375">
        <v>1</v>
      </c>
      <c r="B63" s="524">
        <v>2</v>
      </c>
      <c r="C63" s="525"/>
      <c r="D63" s="375">
        <v>3</v>
      </c>
      <c r="E63" s="375">
        <v>4</v>
      </c>
      <c r="F63" s="375">
        <v>5</v>
      </c>
    </row>
    <row r="64" spans="1:6" ht="25.5" customHeight="1" x14ac:dyDescent="0.25">
      <c r="A64" s="102">
        <v>1</v>
      </c>
      <c r="B64" s="522" t="s">
        <v>385</v>
      </c>
      <c r="C64" s="523"/>
      <c r="D64" s="102"/>
      <c r="E64" s="102"/>
      <c r="F64" s="103">
        <f>'План ФХД'!H135+'План ФХД'!H136+'План ФХД'!H137</f>
        <v>824797.44</v>
      </c>
    </row>
    <row r="65" spans="1:11" s="69" customFormat="1" ht="14.25" x14ac:dyDescent="0.2">
      <c r="A65" s="62"/>
      <c r="B65" s="518" t="s">
        <v>55</v>
      </c>
      <c r="C65" s="520"/>
      <c r="D65" s="62" t="s">
        <v>18</v>
      </c>
      <c r="E65" s="62" t="s">
        <v>18</v>
      </c>
      <c r="F65" s="104">
        <f>SUM(F64:F64)</f>
        <v>824797.44</v>
      </c>
    </row>
    <row r="66" spans="1:11" s="14" customFormat="1" ht="15" customHeight="1" x14ac:dyDescent="0.25">
      <c r="A66" s="478" t="s">
        <v>189</v>
      </c>
      <c r="B66" s="478"/>
      <c r="C66" s="105">
        <v>247</v>
      </c>
      <c r="D66" s="67"/>
      <c r="E66" s="67"/>
      <c r="F66" s="67"/>
      <c r="G66" s="67"/>
      <c r="H66" s="67"/>
      <c r="I66" s="67"/>
      <c r="J66" s="67"/>
      <c r="K66" s="2"/>
    </row>
    <row r="67" spans="1:11" s="172" customFormat="1" ht="15.75" x14ac:dyDescent="0.25">
      <c r="A67" s="477" t="s">
        <v>336</v>
      </c>
      <c r="B67" s="477"/>
      <c r="C67" s="477"/>
      <c r="D67" s="477"/>
      <c r="E67" s="477"/>
      <c r="F67" s="477"/>
    </row>
    <row r="68" spans="1:11" ht="15" customHeight="1" x14ac:dyDescent="0.25">
      <c r="A68" s="479" t="s">
        <v>130</v>
      </c>
      <c r="B68" s="479"/>
      <c r="C68" s="479"/>
      <c r="D68" s="479"/>
      <c r="E68" s="479"/>
      <c r="F68" s="479"/>
    </row>
    <row r="69" spans="1:11" ht="26.25" customHeight="1" x14ac:dyDescent="0.25">
      <c r="A69" s="177" t="s">
        <v>47</v>
      </c>
      <c r="B69" s="177" t="s">
        <v>1</v>
      </c>
      <c r="C69" s="177" t="s">
        <v>87</v>
      </c>
      <c r="D69" s="177" t="s">
        <v>88</v>
      </c>
      <c r="E69" s="177" t="s">
        <v>89</v>
      </c>
      <c r="F69" s="177" t="s">
        <v>83</v>
      </c>
    </row>
    <row r="70" spans="1:11" s="129" customFormat="1" ht="11.25" x14ac:dyDescent="0.2">
      <c r="A70" s="375">
        <v>1</v>
      </c>
      <c r="B70" s="375">
        <v>2</v>
      </c>
      <c r="C70" s="375">
        <v>3</v>
      </c>
      <c r="D70" s="375">
        <v>4</v>
      </c>
      <c r="E70" s="375">
        <v>5</v>
      </c>
      <c r="F70" s="375">
        <v>6</v>
      </c>
    </row>
    <row r="71" spans="1:11" x14ac:dyDescent="0.25">
      <c r="A71" s="177">
        <v>1</v>
      </c>
      <c r="B71" s="79" t="s">
        <v>182</v>
      </c>
      <c r="C71" s="177"/>
      <c r="D71" s="177"/>
      <c r="E71" s="177"/>
      <c r="F71" s="171">
        <f>'План ФХД'!H91</f>
        <v>9816.14</v>
      </c>
    </row>
    <row r="72" spans="1:11" x14ac:dyDescent="0.25">
      <c r="A72" s="177">
        <v>2</v>
      </c>
      <c r="B72" s="78" t="s">
        <v>183</v>
      </c>
      <c r="C72" s="42"/>
      <c r="D72" s="177"/>
      <c r="E72" s="177"/>
      <c r="F72" s="173">
        <v>40000</v>
      </c>
    </row>
    <row r="73" spans="1:11" s="69" customFormat="1" ht="14.25" x14ac:dyDescent="0.2">
      <c r="A73" s="62"/>
      <c r="B73" s="63" t="s">
        <v>55</v>
      </c>
      <c r="C73" s="62" t="s">
        <v>18</v>
      </c>
      <c r="D73" s="62" t="s">
        <v>18</v>
      </c>
      <c r="E73" s="62" t="s">
        <v>18</v>
      </c>
      <c r="F73" s="174">
        <f>F71+F72</f>
        <v>49816.14</v>
      </c>
    </row>
    <row r="74" spans="1:11" s="14" customFormat="1" ht="15" customHeight="1" x14ac:dyDescent="0.25">
      <c r="A74" s="175"/>
      <c r="B74" s="175"/>
      <c r="C74" s="178"/>
      <c r="D74" s="67"/>
      <c r="E74" s="67"/>
      <c r="F74" s="67"/>
      <c r="G74" s="67"/>
      <c r="H74" s="67"/>
      <c r="I74" s="67"/>
      <c r="J74" s="67"/>
      <c r="K74" s="2"/>
    </row>
    <row r="75" spans="1:11" ht="15.75" customHeight="1" x14ac:dyDescent="0.25">
      <c r="F75" s="156">
        <f>F11+F17+F23+F29+F35+F41+F47+F53+F59+F65+F73</f>
        <v>2012629.09</v>
      </c>
      <c r="G75" s="154"/>
    </row>
    <row r="76" spans="1:11" x14ac:dyDescent="0.25">
      <c r="E76" s="2" t="s">
        <v>416</v>
      </c>
      <c r="F76" s="154">
        <f>'Расчеты ПЛ'!F107+'Расчеты ПЛ1'!F75</f>
        <v>6314229.0899999999</v>
      </c>
    </row>
  </sheetData>
  <mergeCells count="55">
    <mergeCell ref="A67:F67"/>
    <mergeCell ref="A68:F68"/>
    <mergeCell ref="A66:B66"/>
    <mergeCell ref="B28:C28"/>
    <mergeCell ref="B29:C29"/>
    <mergeCell ref="B56:C56"/>
    <mergeCell ref="B57:C57"/>
    <mergeCell ref="B58:C58"/>
    <mergeCell ref="B59:C59"/>
    <mergeCell ref="A60:F60"/>
    <mergeCell ref="A61:F61"/>
    <mergeCell ref="B62:C62"/>
    <mergeCell ref="B63:C63"/>
    <mergeCell ref="B64:C64"/>
    <mergeCell ref="B65:C65"/>
    <mergeCell ref="A55:F55"/>
    <mergeCell ref="B41:D41"/>
    <mergeCell ref="A43:F43"/>
    <mergeCell ref="B44:D44"/>
    <mergeCell ref="B45:D45"/>
    <mergeCell ref="B46:D46"/>
    <mergeCell ref="B47:D47"/>
    <mergeCell ref="A49:F49"/>
    <mergeCell ref="B50:C50"/>
    <mergeCell ref="B51:C51"/>
    <mergeCell ref="B52:C52"/>
    <mergeCell ref="B53:C53"/>
    <mergeCell ref="B40:D40"/>
    <mergeCell ref="A19:F19"/>
    <mergeCell ref="A30:F30"/>
    <mergeCell ref="A31:F31"/>
    <mergeCell ref="B32:C32"/>
    <mergeCell ref="B33:C33"/>
    <mergeCell ref="B34:C34"/>
    <mergeCell ref="B35:C35"/>
    <mergeCell ref="A36:F36"/>
    <mergeCell ref="A37:F37"/>
    <mergeCell ref="B38:D38"/>
    <mergeCell ref="B39:D39"/>
    <mergeCell ref="A24:F24"/>
    <mergeCell ref="A25:F25"/>
    <mergeCell ref="B26:C26"/>
    <mergeCell ref="B27:C27"/>
    <mergeCell ref="A18:F18"/>
    <mergeCell ref="A1:E1"/>
    <mergeCell ref="A3:B3"/>
    <mergeCell ref="A4:B4"/>
    <mergeCell ref="A6:F6"/>
    <mergeCell ref="A7:F7"/>
    <mergeCell ref="A12:F12"/>
    <mergeCell ref="A13:F13"/>
    <mergeCell ref="B14:C14"/>
    <mergeCell ref="B15:C15"/>
    <mergeCell ref="B16:C16"/>
    <mergeCell ref="B17:C17"/>
  </mergeCells>
  <pageMargins left="0.70866141732283472" right="0.31496062992125984" top="0.42" bottom="0.69" header="0" footer="0.47"/>
  <pageSetup paperSize="9" scale="89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1"/>
  <sheetViews>
    <sheetView topLeftCell="A52" zoomScale="85" zoomScaleNormal="85" workbookViewId="0">
      <selection activeCell="M65" sqref="M65"/>
    </sheetView>
  </sheetViews>
  <sheetFormatPr defaultColWidth="15.7109375" defaultRowHeight="15" x14ac:dyDescent="0.25"/>
  <cols>
    <col min="1" max="1" width="5.5703125" style="2" customWidth="1"/>
    <col min="2" max="2" width="35.28515625" style="2" customWidth="1"/>
    <col min="3" max="3" width="16.28515625" style="2" customWidth="1"/>
    <col min="4" max="5" width="13.140625" style="2" customWidth="1"/>
    <col min="6" max="6" width="16.28515625" style="2" customWidth="1"/>
    <col min="7" max="249" width="15.7109375" style="2"/>
    <col min="250" max="250" width="5.5703125" style="2" customWidth="1"/>
    <col min="251" max="251" width="25.140625" style="2" customWidth="1"/>
    <col min="252" max="252" width="17.5703125" style="2" customWidth="1"/>
    <col min="253" max="253" width="15.7109375" style="2"/>
    <col min="254" max="254" width="13.140625" style="2" customWidth="1"/>
    <col min="255" max="255" width="15" style="2" customWidth="1"/>
    <col min="256" max="505" width="15.7109375" style="2"/>
    <col min="506" max="506" width="5.5703125" style="2" customWidth="1"/>
    <col min="507" max="507" width="25.140625" style="2" customWidth="1"/>
    <col min="508" max="508" width="17.5703125" style="2" customWidth="1"/>
    <col min="509" max="509" width="15.7109375" style="2"/>
    <col min="510" max="510" width="13.140625" style="2" customWidth="1"/>
    <col min="511" max="511" width="15" style="2" customWidth="1"/>
    <col min="512" max="761" width="15.7109375" style="2"/>
    <col min="762" max="762" width="5.5703125" style="2" customWidth="1"/>
    <col min="763" max="763" width="25.140625" style="2" customWidth="1"/>
    <col min="764" max="764" width="17.5703125" style="2" customWidth="1"/>
    <col min="765" max="765" width="15.7109375" style="2"/>
    <col min="766" max="766" width="13.140625" style="2" customWidth="1"/>
    <col min="767" max="767" width="15" style="2" customWidth="1"/>
    <col min="768" max="1017" width="15.7109375" style="2"/>
    <col min="1018" max="1018" width="5.5703125" style="2" customWidth="1"/>
    <col min="1019" max="1019" width="25.140625" style="2" customWidth="1"/>
    <col min="1020" max="1020" width="17.5703125" style="2" customWidth="1"/>
    <col min="1021" max="1021" width="15.7109375" style="2"/>
    <col min="1022" max="1022" width="13.140625" style="2" customWidth="1"/>
    <col min="1023" max="1023" width="15" style="2" customWidth="1"/>
    <col min="1024" max="1273" width="15.7109375" style="2"/>
    <col min="1274" max="1274" width="5.5703125" style="2" customWidth="1"/>
    <col min="1275" max="1275" width="25.140625" style="2" customWidth="1"/>
    <col min="1276" max="1276" width="17.5703125" style="2" customWidth="1"/>
    <col min="1277" max="1277" width="15.7109375" style="2"/>
    <col min="1278" max="1278" width="13.140625" style="2" customWidth="1"/>
    <col min="1279" max="1279" width="15" style="2" customWidth="1"/>
    <col min="1280" max="1529" width="15.7109375" style="2"/>
    <col min="1530" max="1530" width="5.5703125" style="2" customWidth="1"/>
    <col min="1531" max="1531" width="25.140625" style="2" customWidth="1"/>
    <col min="1532" max="1532" width="17.5703125" style="2" customWidth="1"/>
    <col min="1533" max="1533" width="15.7109375" style="2"/>
    <col min="1534" max="1534" width="13.140625" style="2" customWidth="1"/>
    <col min="1535" max="1535" width="15" style="2" customWidth="1"/>
    <col min="1536" max="1785" width="15.7109375" style="2"/>
    <col min="1786" max="1786" width="5.5703125" style="2" customWidth="1"/>
    <col min="1787" max="1787" width="25.140625" style="2" customWidth="1"/>
    <col min="1788" max="1788" width="17.5703125" style="2" customWidth="1"/>
    <col min="1789" max="1789" width="15.7109375" style="2"/>
    <col min="1790" max="1790" width="13.140625" style="2" customWidth="1"/>
    <col min="1791" max="1791" width="15" style="2" customWidth="1"/>
    <col min="1792" max="2041" width="15.7109375" style="2"/>
    <col min="2042" max="2042" width="5.5703125" style="2" customWidth="1"/>
    <col min="2043" max="2043" width="25.140625" style="2" customWidth="1"/>
    <col min="2044" max="2044" width="17.5703125" style="2" customWidth="1"/>
    <col min="2045" max="2045" width="15.7109375" style="2"/>
    <col min="2046" max="2046" width="13.140625" style="2" customWidth="1"/>
    <col min="2047" max="2047" width="15" style="2" customWidth="1"/>
    <col min="2048" max="2297" width="15.7109375" style="2"/>
    <col min="2298" max="2298" width="5.5703125" style="2" customWidth="1"/>
    <col min="2299" max="2299" width="25.140625" style="2" customWidth="1"/>
    <col min="2300" max="2300" width="17.5703125" style="2" customWidth="1"/>
    <col min="2301" max="2301" width="15.7109375" style="2"/>
    <col min="2302" max="2302" width="13.140625" style="2" customWidth="1"/>
    <col min="2303" max="2303" width="15" style="2" customWidth="1"/>
    <col min="2304" max="2553" width="15.7109375" style="2"/>
    <col min="2554" max="2554" width="5.5703125" style="2" customWidth="1"/>
    <col min="2555" max="2555" width="25.140625" style="2" customWidth="1"/>
    <col min="2556" max="2556" width="17.5703125" style="2" customWidth="1"/>
    <col min="2557" max="2557" width="15.7109375" style="2"/>
    <col min="2558" max="2558" width="13.140625" style="2" customWidth="1"/>
    <col min="2559" max="2559" width="15" style="2" customWidth="1"/>
    <col min="2560" max="2809" width="15.7109375" style="2"/>
    <col min="2810" max="2810" width="5.5703125" style="2" customWidth="1"/>
    <col min="2811" max="2811" width="25.140625" style="2" customWidth="1"/>
    <col min="2812" max="2812" width="17.5703125" style="2" customWidth="1"/>
    <col min="2813" max="2813" width="15.7109375" style="2"/>
    <col min="2814" max="2814" width="13.140625" style="2" customWidth="1"/>
    <col min="2815" max="2815" width="15" style="2" customWidth="1"/>
    <col min="2816" max="3065" width="15.7109375" style="2"/>
    <col min="3066" max="3066" width="5.5703125" style="2" customWidth="1"/>
    <col min="3067" max="3067" width="25.140625" style="2" customWidth="1"/>
    <col min="3068" max="3068" width="17.5703125" style="2" customWidth="1"/>
    <col min="3069" max="3069" width="15.7109375" style="2"/>
    <col min="3070" max="3070" width="13.140625" style="2" customWidth="1"/>
    <col min="3071" max="3071" width="15" style="2" customWidth="1"/>
    <col min="3072" max="3321" width="15.7109375" style="2"/>
    <col min="3322" max="3322" width="5.5703125" style="2" customWidth="1"/>
    <col min="3323" max="3323" width="25.140625" style="2" customWidth="1"/>
    <col min="3324" max="3324" width="17.5703125" style="2" customWidth="1"/>
    <col min="3325" max="3325" width="15.7109375" style="2"/>
    <col min="3326" max="3326" width="13.140625" style="2" customWidth="1"/>
    <col min="3327" max="3327" width="15" style="2" customWidth="1"/>
    <col min="3328" max="3577" width="15.7109375" style="2"/>
    <col min="3578" max="3578" width="5.5703125" style="2" customWidth="1"/>
    <col min="3579" max="3579" width="25.140625" style="2" customWidth="1"/>
    <col min="3580" max="3580" width="17.5703125" style="2" customWidth="1"/>
    <col min="3581" max="3581" width="15.7109375" style="2"/>
    <col min="3582" max="3582" width="13.140625" style="2" customWidth="1"/>
    <col min="3583" max="3583" width="15" style="2" customWidth="1"/>
    <col min="3584" max="3833" width="15.7109375" style="2"/>
    <col min="3834" max="3834" width="5.5703125" style="2" customWidth="1"/>
    <col min="3835" max="3835" width="25.140625" style="2" customWidth="1"/>
    <col min="3836" max="3836" width="17.5703125" style="2" customWidth="1"/>
    <col min="3837" max="3837" width="15.7109375" style="2"/>
    <col min="3838" max="3838" width="13.140625" style="2" customWidth="1"/>
    <col min="3839" max="3839" width="15" style="2" customWidth="1"/>
    <col min="3840" max="4089" width="15.7109375" style="2"/>
    <col min="4090" max="4090" width="5.5703125" style="2" customWidth="1"/>
    <col min="4091" max="4091" width="25.140625" style="2" customWidth="1"/>
    <col min="4092" max="4092" width="17.5703125" style="2" customWidth="1"/>
    <col min="4093" max="4093" width="15.7109375" style="2"/>
    <col min="4094" max="4094" width="13.140625" style="2" customWidth="1"/>
    <col min="4095" max="4095" width="15" style="2" customWidth="1"/>
    <col min="4096" max="4345" width="15.7109375" style="2"/>
    <col min="4346" max="4346" width="5.5703125" style="2" customWidth="1"/>
    <col min="4347" max="4347" width="25.140625" style="2" customWidth="1"/>
    <col min="4348" max="4348" width="17.5703125" style="2" customWidth="1"/>
    <col min="4349" max="4349" width="15.7109375" style="2"/>
    <col min="4350" max="4350" width="13.140625" style="2" customWidth="1"/>
    <col min="4351" max="4351" width="15" style="2" customWidth="1"/>
    <col min="4352" max="4601" width="15.7109375" style="2"/>
    <col min="4602" max="4602" width="5.5703125" style="2" customWidth="1"/>
    <col min="4603" max="4603" width="25.140625" style="2" customWidth="1"/>
    <col min="4604" max="4604" width="17.5703125" style="2" customWidth="1"/>
    <col min="4605" max="4605" width="15.7109375" style="2"/>
    <col min="4606" max="4606" width="13.140625" style="2" customWidth="1"/>
    <col min="4607" max="4607" width="15" style="2" customWidth="1"/>
    <col min="4608" max="4857" width="15.7109375" style="2"/>
    <col min="4858" max="4858" width="5.5703125" style="2" customWidth="1"/>
    <col min="4859" max="4859" width="25.140625" style="2" customWidth="1"/>
    <col min="4860" max="4860" width="17.5703125" style="2" customWidth="1"/>
    <col min="4861" max="4861" width="15.7109375" style="2"/>
    <col min="4862" max="4862" width="13.140625" style="2" customWidth="1"/>
    <col min="4863" max="4863" width="15" style="2" customWidth="1"/>
    <col min="4864" max="5113" width="15.7109375" style="2"/>
    <col min="5114" max="5114" width="5.5703125" style="2" customWidth="1"/>
    <col min="5115" max="5115" width="25.140625" style="2" customWidth="1"/>
    <col min="5116" max="5116" width="17.5703125" style="2" customWidth="1"/>
    <col min="5117" max="5117" width="15.7109375" style="2"/>
    <col min="5118" max="5118" width="13.140625" style="2" customWidth="1"/>
    <col min="5119" max="5119" width="15" style="2" customWidth="1"/>
    <col min="5120" max="5369" width="15.7109375" style="2"/>
    <col min="5370" max="5370" width="5.5703125" style="2" customWidth="1"/>
    <col min="5371" max="5371" width="25.140625" style="2" customWidth="1"/>
    <col min="5372" max="5372" width="17.5703125" style="2" customWidth="1"/>
    <col min="5373" max="5373" width="15.7109375" style="2"/>
    <col min="5374" max="5374" width="13.140625" style="2" customWidth="1"/>
    <col min="5375" max="5375" width="15" style="2" customWidth="1"/>
    <col min="5376" max="5625" width="15.7109375" style="2"/>
    <col min="5626" max="5626" width="5.5703125" style="2" customWidth="1"/>
    <col min="5627" max="5627" width="25.140625" style="2" customWidth="1"/>
    <col min="5628" max="5628" width="17.5703125" style="2" customWidth="1"/>
    <col min="5629" max="5629" width="15.7109375" style="2"/>
    <col min="5630" max="5630" width="13.140625" style="2" customWidth="1"/>
    <col min="5631" max="5631" width="15" style="2" customWidth="1"/>
    <col min="5632" max="5881" width="15.7109375" style="2"/>
    <col min="5882" max="5882" width="5.5703125" style="2" customWidth="1"/>
    <col min="5883" max="5883" width="25.140625" style="2" customWidth="1"/>
    <col min="5884" max="5884" width="17.5703125" style="2" customWidth="1"/>
    <col min="5885" max="5885" width="15.7109375" style="2"/>
    <col min="5886" max="5886" width="13.140625" style="2" customWidth="1"/>
    <col min="5887" max="5887" width="15" style="2" customWidth="1"/>
    <col min="5888" max="6137" width="15.7109375" style="2"/>
    <col min="6138" max="6138" width="5.5703125" style="2" customWidth="1"/>
    <col min="6139" max="6139" width="25.140625" style="2" customWidth="1"/>
    <col min="6140" max="6140" width="17.5703125" style="2" customWidth="1"/>
    <col min="6141" max="6141" width="15.7109375" style="2"/>
    <col min="6142" max="6142" width="13.140625" style="2" customWidth="1"/>
    <col min="6143" max="6143" width="15" style="2" customWidth="1"/>
    <col min="6144" max="6393" width="15.7109375" style="2"/>
    <col min="6394" max="6394" width="5.5703125" style="2" customWidth="1"/>
    <col min="6395" max="6395" width="25.140625" style="2" customWidth="1"/>
    <col min="6396" max="6396" width="17.5703125" style="2" customWidth="1"/>
    <col min="6397" max="6397" width="15.7109375" style="2"/>
    <col min="6398" max="6398" width="13.140625" style="2" customWidth="1"/>
    <col min="6399" max="6399" width="15" style="2" customWidth="1"/>
    <col min="6400" max="6649" width="15.7109375" style="2"/>
    <col min="6650" max="6650" width="5.5703125" style="2" customWidth="1"/>
    <col min="6651" max="6651" width="25.140625" style="2" customWidth="1"/>
    <col min="6652" max="6652" width="17.5703125" style="2" customWidth="1"/>
    <col min="6653" max="6653" width="15.7109375" style="2"/>
    <col min="6654" max="6654" width="13.140625" style="2" customWidth="1"/>
    <col min="6655" max="6655" width="15" style="2" customWidth="1"/>
    <col min="6656" max="6905" width="15.7109375" style="2"/>
    <col min="6906" max="6906" width="5.5703125" style="2" customWidth="1"/>
    <col min="6907" max="6907" width="25.140625" style="2" customWidth="1"/>
    <col min="6908" max="6908" width="17.5703125" style="2" customWidth="1"/>
    <col min="6909" max="6909" width="15.7109375" style="2"/>
    <col min="6910" max="6910" width="13.140625" style="2" customWidth="1"/>
    <col min="6911" max="6911" width="15" style="2" customWidth="1"/>
    <col min="6912" max="7161" width="15.7109375" style="2"/>
    <col min="7162" max="7162" width="5.5703125" style="2" customWidth="1"/>
    <col min="7163" max="7163" width="25.140625" style="2" customWidth="1"/>
    <col min="7164" max="7164" width="17.5703125" style="2" customWidth="1"/>
    <col min="7165" max="7165" width="15.7109375" style="2"/>
    <col min="7166" max="7166" width="13.140625" style="2" customWidth="1"/>
    <col min="7167" max="7167" width="15" style="2" customWidth="1"/>
    <col min="7168" max="7417" width="15.7109375" style="2"/>
    <col min="7418" max="7418" width="5.5703125" style="2" customWidth="1"/>
    <col min="7419" max="7419" width="25.140625" style="2" customWidth="1"/>
    <col min="7420" max="7420" width="17.5703125" style="2" customWidth="1"/>
    <col min="7421" max="7421" width="15.7109375" style="2"/>
    <col min="7422" max="7422" width="13.140625" style="2" customWidth="1"/>
    <col min="7423" max="7423" width="15" style="2" customWidth="1"/>
    <col min="7424" max="7673" width="15.7109375" style="2"/>
    <col min="7674" max="7674" width="5.5703125" style="2" customWidth="1"/>
    <col min="7675" max="7675" width="25.140625" style="2" customWidth="1"/>
    <col min="7676" max="7676" width="17.5703125" style="2" customWidth="1"/>
    <col min="7677" max="7677" width="15.7109375" style="2"/>
    <col min="7678" max="7678" width="13.140625" style="2" customWidth="1"/>
    <col min="7679" max="7679" width="15" style="2" customWidth="1"/>
    <col min="7680" max="7929" width="15.7109375" style="2"/>
    <col min="7930" max="7930" width="5.5703125" style="2" customWidth="1"/>
    <col min="7931" max="7931" width="25.140625" style="2" customWidth="1"/>
    <col min="7932" max="7932" width="17.5703125" style="2" customWidth="1"/>
    <col min="7933" max="7933" width="15.7109375" style="2"/>
    <col min="7934" max="7934" width="13.140625" style="2" customWidth="1"/>
    <col min="7935" max="7935" width="15" style="2" customWidth="1"/>
    <col min="7936" max="8185" width="15.7109375" style="2"/>
    <col min="8186" max="8186" width="5.5703125" style="2" customWidth="1"/>
    <col min="8187" max="8187" width="25.140625" style="2" customWidth="1"/>
    <col min="8188" max="8188" width="17.5703125" style="2" customWidth="1"/>
    <col min="8189" max="8189" width="15.7109375" style="2"/>
    <col min="8190" max="8190" width="13.140625" style="2" customWidth="1"/>
    <col min="8191" max="8191" width="15" style="2" customWidth="1"/>
    <col min="8192" max="8441" width="15.7109375" style="2"/>
    <col min="8442" max="8442" width="5.5703125" style="2" customWidth="1"/>
    <col min="8443" max="8443" width="25.140625" style="2" customWidth="1"/>
    <col min="8444" max="8444" width="17.5703125" style="2" customWidth="1"/>
    <col min="8445" max="8445" width="15.7109375" style="2"/>
    <col min="8446" max="8446" width="13.140625" style="2" customWidth="1"/>
    <col min="8447" max="8447" width="15" style="2" customWidth="1"/>
    <col min="8448" max="8697" width="15.7109375" style="2"/>
    <col min="8698" max="8698" width="5.5703125" style="2" customWidth="1"/>
    <col min="8699" max="8699" width="25.140625" style="2" customWidth="1"/>
    <col min="8700" max="8700" width="17.5703125" style="2" customWidth="1"/>
    <col min="8701" max="8701" width="15.7109375" style="2"/>
    <col min="8702" max="8702" width="13.140625" style="2" customWidth="1"/>
    <col min="8703" max="8703" width="15" style="2" customWidth="1"/>
    <col min="8704" max="8953" width="15.7109375" style="2"/>
    <col min="8954" max="8954" width="5.5703125" style="2" customWidth="1"/>
    <col min="8955" max="8955" width="25.140625" style="2" customWidth="1"/>
    <col min="8956" max="8956" width="17.5703125" style="2" customWidth="1"/>
    <col min="8957" max="8957" width="15.7109375" style="2"/>
    <col min="8958" max="8958" width="13.140625" style="2" customWidth="1"/>
    <col min="8959" max="8959" width="15" style="2" customWidth="1"/>
    <col min="8960" max="9209" width="15.7109375" style="2"/>
    <col min="9210" max="9210" width="5.5703125" style="2" customWidth="1"/>
    <col min="9211" max="9211" width="25.140625" style="2" customWidth="1"/>
    <col min="9212" max="9212" width="17.5703125" style="2" customWidth="1"/>
    <col min="9213" max="9213" width="15.7109375" style="2"/>
    <col min="9214" max="9214" width="13.140625" style="2" customWidth="1"/>
    <col min="9215" max="9215" width="15" style="2" customWidth="1"/>
    <col min="9216" max="9465" width="15.7109375" style="2"/>
    <col min="9466" max="9466" width="5.5703125" style="2" customWidth="1"/>
    <col min="9467" max="9467" width="25.140625" style="2" customWidth="1"/>
    <col min="9468" max="9468" width="17.5703125" style="2" customWidth="1"/>
    <col min="9469" max="9469" width="15.7109375" style="2"/>
    <col min="9470" max="9470" width="13.140625" style="2" customWidth="1"/>
    <col min="9471" max="9471" width="15" style="2" customWidth="1"/>
    <col min="9472" max="9721" width="15.7109375" style="2"/>
    <col min="9722" max="9722" width="5.5703125" style="2" customWidth="1"/>
    <col min="9723" max="9723" width="25.140625" style="2" customWidth="1"/>
    <col min="9724" max="9724" width="17.5703125" style="2" customWidth="1"/>
    <col min="9725" max="9725" width="15.7109375" style="2"/>
    <col min="9726" max="9726" width="13.140625" style="2" customWidth="1"/>
    <col min="9727" max="9727" width="15" style="2" customWidth="1"/>
    <col min="9728" max="9977" width="15.7109375" style="2"/>
    <col min="9978" max="9978" width="5.5703125" style="2" customWidth="1"/>
    <col min="9979" max="9979" width="25.140625" style="2" customWidth="1"/>
    <col min="9980" max="9980" width="17.5703125" style="2" customWidth="1"/>
    <col min="9981" max="9981" width="15.7109375" style="2"/>
    <col min="9982" max="9982" width="13.140625" style="2" customWidth="1"/>
    <col min="9983" max="9983" width="15" style="2" customWidth="1"/>
    <col min="9984" max="10233" width="15.7109375" style="2"/>
    <col min="10234" max="10234" width="5.5703125" style="2" customWidth="1"/>
    <col min="10235" max="10235" width="25.140625" style="2" customWidth="1"/>
    <col min="10236" max="10236" width="17.5703125" style="2" customWidth="1"/>
    <col min="10237" max="10237" width="15.7109375" style="2"/>
    <col min="10238" max="10238" width="13.140625" style="2" customWidth="1"/>
    <col min="10239" max="10239" width="15" style="2" customWidth="1"/>
    <col min="10240" max="10489" width="15.7109375" style="2"/>
    <col min="10490" max="10490" width="5.5703125" style="2" customWidth="1"/>
    <col min="10491" max="10491" width="25.140625" style="2" customWidth="1"/>
    <col min="10492" max="10492" width="17.5703125" style="2" customWidth="1"/>
    <col min="10493" max="10493" width="15.7109375" style="2"/>
    <col min="10494" max="10494" width="13.140625" style="2" customWidth="1"/>
    <col min="10495" max="10495" width="15" style="2" customWidth="1"/>
    <col min="10496" max="10745" width="15.7109375" style="2"/>
    <col min="10746" max="10746" width="5.5703125" style="2" customWidth="1"/>
    <col min="10747" max="10747" width="25.140625" style="2" customWidth="1"/>
    <col min="10748" max="10748" width="17.5703125" style="2" customWidth="1"/>
    <col min="10749" max="10749" width="15.7109375" style="2"/>
    <col min="10750" max="10750" width="13.140625" style="2" customWidth="1"/>
    <col min="10751" max="10751" width="15" style="2" customWidth="1"/>
    <col min="10752" max="11001" width="15.7109375" style="2"/>
    <col min="11002" max="11002" width="5.5703125" style="2" customWidth="1"/>
    <col min="11003" max="11003" width="25.140625" style="2" customWidth="1"/>
    <col min="11004" max="11004" width="17.5703125" style="2" customWidth="1"/>
    <col min="11005" max="11005" width="15.7109375" style="2"/>
    <col min="11006" max="11006" width="13.140625" style="2" customWidth="1"/>
    <col min="11007" max="11007" width="15" style="2" customWidth="1"/>
    <col min="11008" max="11257" width="15.7109375" style="2"/>
    <col min="11258" max="11258" width="5.5703125" style="2" customWidth="1"/>
    <col min="11259" max="11259" width="25.140625" style="2" customWidth="1"/>
    <col min="11260" max="11260" width="17.5703125" style="2" customWidth="1"/>
    <col min="11261" max="11261" width="15.7109375" style="2"/>
    <col min="11262" max="11262" width="13.140625" style="2" customWidth="1"/>
    <col min="11263" max="11263" width="15" style="2" customWidth="1"/>
    <col min="11264" max="11513" width="15.7109375" style="2"/>
    <col min="11514" max="11514" width="5.5703125" style="2" customWidth="1"/>
    <col min="11515" max="11515" width="25.140625" style="2" customWidth="1"/>
    <col min="11516" max="11516" width="17.5703125" style="2" customWidth="1"/>
    <col min="11517" max="11517" width="15.7109375" style="2"/>
    <col min="11518" max="11518" width="13.140625" style="2" customWidth="1"/>
    <col min="11519" max="11519" width="15" style="2" customWidth="1"/>
    <col min="11520" max="11769" width="15.7109375" style="2"/>
    <col min="11770" max="11770" width="5.5703125" style="2" customWidth="1"/>
    <col min="11771" max="11771" width="25.140625" style="2" customWidth="1"/>
    <col min="11772" max="11772" width="17.5703125" style="2" customWidth="1"/>
    <col min="11773" max="11773" width="15.7109375" style="2"/>
    <col min="11774" max="11774" width="13.140625" style="2" customWidth="1"/>
    <col min="11775" max="11775" width="15" style="2" customWidth="1"/>
    <col min="11776" max="12025" width="15.7109375" style="2"/>
    <col min="12026" max="12026" width="5.5703125" style="2" customWidth="1"/>
    <col min="12027" max="12027" width="25.140625" style="2" customWidth="1"/>
    <col min="12028" max="12028" width="17.5703125" style="2" customWidth="1"/>
    <col min="12029" max="12029" width="15.7109375" style="2"/>
    <col min="12030" max="12030" width="13.140625" style="2" customWidth="1"/>
    <col min="12031" max="12031" width="15" style="2" customWidth="1"/>
    <col min="12032" max="12281" width="15.7109375" style="2"/>
    <col min="12282" max="12282" width="5.5703125" style="2" customWidth="1"/>
    <col min="12283" max="12283" width="25.140625" style="2" customWidth="1"/>
    <col min="12284" max="12284" width="17.5703125" style="2" customWidth="1"/>
    <col min="12285" max="12285" width="15.7109375" style="2"/>
    <col min="12286" max="12286" width="13.140625" style="2" customWidth="1"/>
    <col min="12287" max="12287" width="15" style="2" customWidth="1"/>
    <col min="12288" max="12537" width="15.7109375" style="2"/>
    <col min="12538" max="12538" width="5.5703125" style="2" customWidth="1"/>
    <col min="12539" max="12539" width="25.140625" style="2" customWidth="1"/>
    <col min="12540" max="12540" width="17.5703125" style="2" customWidth="1"/>
    <col min="12541" max="12541" width="15.7109375" style="2"/>
    <col min="12542" max="12542" width="13.140625" style="2" customWidth="1"/>
    <col min="12543" max="12543" width="15" style="2" customWidth="1"/>
    <col min="12544" max="12793" width="15.7109375" style="2"/>
    <col min="12794" max="12794" width="5.5703125" style="2" customWidth="1"/>
    <col min="12795" max="12795" width="25.140625" style="2" customWidth="1"/>
    <col min="12796" max="12796" width="17.5703125" style="2" customWidth="1"/>
    <col min="12797" max="12797" width="15.7109375" style="2"/>
    <col min="12798" max="12798" width="13.140625" style="2" customWidth="1"/>
    <col min="12799" max="12799" width="15" style="2" customWidth="1"/>
    <col min="12800" max="13049" width="15.7109375" style="2"/>
    <col min="13050" max="13050" width="5.5703125" style="2" customWidth="1"/>
    <col min="13051" max="13051" width="25.140625" style="2" customWidth="1"/>
    <col min="13052" max="13052" width="17.5703125" style="2" customWidth="1"/>
    <col min="13053" max="13053" width="15.7109375" style="2"/>
    <col min="13054" max="13054" width="13.140625" style="2" customWidth="1"/>
    <col min="13055" max="13055" width="15" style="2" customWidth="1"/>
    <col min="13056" max="13305" width="15.7109375" style="2"/>
    <col min="13306" max="13306" width="5.5703125" style="2" customWidth="1"/>
    <col min="13307" max="13307" width="25.140625" style="2" customWidth="1"/>
    <col min="13308" max="13308" width="17.5703125" style="2" customWidth="1"/>
    <col min="13309" max="13309" width="15.7109375" style="2"/>
    <col min="13310" max="13310" width="13.140625" style="2" customWidth="1"/>
    <col min="13311" max="13311" width="15" style="2" customWidth="1"/>
    <col min="13312" max="13561" width="15.7109375" style="2"/>
    <col min="13562" max="13562" width="5.5703125" style="2" customWidth="1"/>
    <col min="13563" max="13563" width="25.140625" style="2" customWidth="1"/>
    <col min="13564" max="13564" width="17.5703125" style="2" customWidth="1"/>
    <col min="13565" max="13565" width="15.7109375" style="2"/>
    <col min="13566" max="13566" width="13.140625" style="2" customWidth="1"/>
    <col min="13567" max="13567" width="15" style="2" customWidth="1"/>
    <col min="13568" max="13817" width="15.7109375" style="2"/>
    <col min="13818" max="13818" width="5.5703125" style="2" customWidth="1"/>
    <col min="13819" max="13819" width="25.140625" style="2" customWidth="1"/>
    <col min="13820" max="13820" width="17.5703125" style="2" customWidth="1"/>
    <col min="13821" max="13821" width="15.7109375" style="2"/>
    <col min="13822" max="13822" width="13.140625" style="2" customWidth="1"/>
    <col min="13823" max="13823" width="15" style="2" customWidth="1"/>
    <col min="13824" max="14073" width="15.7109375" style="2"/>
    <col min="14074" max="14074" width="5.5703125" style="2" customWidth="1"/>
    <col min="14075" max="14075" width="25.140625" style="2" customWidth="1"/>
    <col min="14076" max="14076" width="17.5703125" style="2" customWidth="1"/>
    <col min="14077" max="14077" width="15.7109375" style="2"/>
    <col min="14078" max="14078" width="13.140625" style="2" customWidth="1"/>
    <col min="14079" max="14079" width="15" style="2" customWidth="1"/>
    <col min="14080" max="14329" width="15.7109375" style="2"/>
    <col min="14330" max="14330" width="5.5703125" style="2" customWidth="1"/>
    <col min="14331" max="14331" width="25.140625" style="2" customWidth="1"/>
    <col min="14332" max="14332" width="17.5703125" style="2" customWidth="1"/>
    <col min="14333" max="14333" width="15.7109375" style="2"/>
    <col min="14334" max="14334" width="13.140625" style="2" customWidth="1"/>
    <col min="14335" max="14335" width="15" style="2" customWidth="1"/>
    <col min="14336" max="14585" width="15.7109375" style="2"/>
    <col min="14586" max="14586" width="5.5703125" style="2" customWidth="1"/>
    <col min="14587" max="14587" width="25.140625" style="2" customWidth="1"/>
    <col min="14588" max="14588" width="17.5703125" style="2" customWidth="1"/>
    <col min="14589" max="14589" width="15.7109375" style="2"/>
    <col min="14590" max="14590" width="13.140625" style="2" customWidth="1"/>
    <col min="14591" max="14591" width="15" style="2" customWidth="1"/>
    <col min="14592" max="14841" width="15.7109375" style="2"/>
    <col min="14842" max="14842" width="5.5703125" style="2" customWidth="1"/>
    <col min="14843" max="14843" width="25.140625" style="2" customWidth="1"/>
    <col min="14844" max="14844" width="17.5703125" style="2" customWidth="1"/>
    <col min="14845" max="14845" width="15.7109375" style="2"/>
    <col min="14846" max="14846" width="13.140625" style="2" customWidth="1"/>
    <col min="14847" max="14847" width="15" style="2" customWidth="1"/>
    <col min="14848" max="15097" width="15.7109375" style="2"/>
    <col min="15098" max="15098" width="5.5703125" style="2" customWidth="1"/>
    <col min="15099" max="15099" width="25.140625" style="2" customWidth="1"/>
    <col min="15100" max="15100" width="17.5703125" style="2" customWidth="1"/>
    <col min="15101" max="15101" width="15.7109375" style="2"/>
    <col min="15102" max="15102" width="13.140625" style="2" customWidth="1"/>
    <col min="15103" max="15103" width="15" style="2" customWidth="1"/>
    <col min="15104" max="15353" width="15.7109375" style="2"/>
    <col min="15354" max="15354" width="5.5703125" style="2" customWidth="1"/>
    <col min="15355" max="15355" width="25.140625" style="2" customWidth="1"/>
    <col min="15356" max="15356" width="17.5703125" style="2" customWidth="1"/>
    <col min="15357" max="15357" width="15.7109375" style="2"/>
    <col min="15358" max="15358" width="13.140625" style="2" customWidth="1"/>
    <col min="15359" max="15359" width="15" style="2" customWidth="1"/>
    <col min="15360" max="15609" width="15.7109375" style="2"/>
    <col min="15610" max="15610" width="5.5703125" style="2" customWidth="1"/>
    <col min="15611" max="15611" width="25.140625" style="2" customWidth="1"/>
    <col min="15612" max="15612" width="17.5703125" style="2" customWidth="1"/>
    <col min="15613" max="15613" width="15.7109375" style="2"/>
    <col min="15614" max="15614" width="13.140625" style="2" customWidth="1"/>
    <col min="15615" max="15615" width="15" style="2" customWidth="1"/>
    <col min="15616" max="15865" width="15.7109375" style="2"/>
    <col min="15866" max="15866" width="5.5703125" style="2" customWidth="1"/>
    <col min="15867" max="15867" width="25.140625" style="2" customWidth="1"/>
    <col min="15868" max="15868" width="17.5703125" style="2" customWidth="1"/>
    <col min="15869" max="15869" width="15.7109375" style="2"/>
    <col min="15870" max="15870" width="13.140625" style="2" customWidth="1"/>
    <col min="15871" max="15871" width="15" style="2" customWidth="1"/>
    <col min="15872" max="16121" width="15.7109375" style="2"/>
    <col min="16122" max="16122" width="5.5703125" style="2" customWidth="1"/>
    <col min="16123" max="16123" width="25.140625" style="2" customWidth="1"/>
    <col min="16124" max="16124" width="17.5703125" style="2" customWidth="1"/>
    <col min="16125" max="16125" width="15.7109375" style="2"/>
    <col min="16126" max="16126" width="13.140625" style="2" customWidth="1"/>
    <col min="16127" max="16127" width="15" style="2" customWidth="1"/>
    <col min="16128" max="16384" width="15.7109375" style="2"/>
  </cols>
  <sheetData>
    <row r="1" spans="1:11" s="66" customFormat="1" ht="20.25" x14ac:dyDescent="0.3">
      <c r="A1" s="533" t="s">
        <v>417</v>
      </c>
      <c r="B1" s="533"/>
      <c r="C1" s="533"/>
      <c r="D1" s="533"/>
      <c r="E1" s="533"/>
      <c r="F1" s="533"/>
    </row>
    <row r="2" spans="1:11" ht="18.75" x14ac:dyDescent="0.3">
      <c r="A2" s="409" t="s">
        <v>227</v>
      </c>
      <c r="B2" s="409"/>
      <c r="C2" s="409"/>
      <c r="D2" s="409"/>
      <c r="E2" s="409"/>
      <c r="F2" s="409"/>
    </row>
    <row r="3" spans="1:11" s="14" customFormat="1" ht="22.5" customHeight="1" x14ac:dyDescent="0.25">
      <c r="A3" s="489" t="s">
        <v>188</v>
      </c>
      <c r="B3" s="489"/>
      <c r="C3" s="157">
        <v>5</v>
      </c>
      <c r="D3" s="2"/>
      <c r="E3" s="2"/>
      <c r="F3" s="2"/>
    </row>
    <row r="4" spans="1:11" s="14" customFormat="1" ht="15" customHeight="1" x14ac:dyDescent="0.25">
      <c r="A4" s="478" t="s">
        <v>189</v>
      </c>
      <c r="B4" s="478"/>
      <c r="C4" s="105">
        <v>111</v>
      </c>
      <c r="D4" s="67"/>
      <c r="E4" s="67"/>
      <c r="F4" s="67"/>
      <c r="G4" s="67"/>
      <c r="H4" s="117"/>
    </row>
    <row r="5" spans="1:11" s="3" customFormat="1" ht="15.75" x14ac:dyDescent="0.25">
      <c r="A5" s="501" t="s">
        <v>224</v>
      </c>
      <c r="B5" s="501"/>
      <c r="C5" s="501"/>
      <c r="D5" s="501"/>
      <c r="E5" s="501"/>
      <c r="F5" s="501"/>
      <c r="H5" s="118"/>
    </row>
    <row r="6" spans="1:11" s="107" customFormat="1" ht="15.75" x14ac:dyDescent="0.25">
      <c r="A6" s="107" t="s">
        <v>193</v>
      </c>
      <c r="H6" s="119"/>
    </row>
    <row r="7" spans="1:11" s="14" customFormat="1" ht="15" customHeight="1" x14ac:dyDescent="0.2">
      <c r="A7" s="460" t="s">
        <v>47</v>
      </c>
      <c r="B7" s="460" t="s">
        <v>48</v>
      </c>
      <c r="C7" s="512" t="s">
        <v>49</v>
      </c>
      <c r="D7" s="534" t="s">
        <v>50</v>
      </c>
      <c r="E7" s="535"/>
      <c r="F7" s="535"/>
      <c r="G7" s="460" t="s">
        <v>51</v>
      </c>
      <c r="H7" s="120"/>
    </row>
    <row r="8" spans="1:11" s="14" customFormat="1" ht="12.75" x14ac:dyDescent="0.2">
      <c r="A8" s="490"/>
      <c r="B8" s="490"/>
      <c r="C8" s="513"/>
      <c r="D8" s="487" t="s">
        <v>52</v>
      </c>
      <c r="E8" s="509" t="s">
        <v>16</v>
      </c>
      <c r="F8" s="510"/>
      <c r="G8" s="490"/>
      <c r="H8" s="120"/>
    </row>
    <row r="9" spans="1:11" s="14" customFormat="1" ht="54.75" customHeight="1" x14ac:dyDescent="0.2">
      <c r="A9" s="491"/>
      <c r="B9" s="491"/>
      <c r="C9" s="514"/>
      <c r="D9" s="488"/>
      <c r="E9" s="55" t="s">
        <v>53</v>
      </c>
      <c r="F9" s="348" t="s">
        <v>122</v>
      </c>
      <c r="G9" s="491"/>
      <c r="H9" s="120"/>
    </row>
    <row r="10" spans="1:11" s="22" customFormat="1" ht="13.15" x14ac:dyDescent="0.25">
      <c r="A10" s="13">
        <v>1</v>
      </c>
      <c r="B10" s="82">
        <v>2</v>
      </c>
      <c r="C10" s="13">
        <v>3</v>
      </c>
      <c r="D10" s="13">
        <v>4</v>
      </c>
      <c r="E10" s="82">
        <v>5</v>
      </c>
      <c r="F10" s="13">
        <v>6</v>
      </c>
      <c r="G10" s="13">
        <v>10</v>
      </c>
      <c r="H10" s="121"/>
    </row>
    <row r="11" spans="1:11" x14ac:dyDescent="0.25">
      <c r="A11" s="345">
        <v>1</v>
      </c>
      <c r="B11" s="84" t="s">
        <v>121</v>
      </c>
      <c r="C11" s="85">
        <v>0</v>
      </c>
      <c r="D11" s="86">
        <v>0</v>
      </c>
      <c r="E11" s="87"/>
      <c r="F11" s="88"/>
      <c r="G11" s="89"/>
      <c r="H11" s="117"/>
    </row>
    <row r="12" spans="1:11" s="14" customFormat="1" ht="14.45" customHeight="1" x14ac:dyDescent="0.2">
      <c r="A12" s="59" t="s">
        <v>55</v>
      </c>
      <c r="B12" s="60"/>
      <c r="C12" s="13" t="s">
        <v>18</v>
      </c>
      <c r="D12" s="25">
        <f>SUM(D11:D11)</f>
        <v>0</v>
      </c>
      <c r="E12" s="59" t="s">
        <v>18</v>
      </c>
      <c r="F12" s="13" t="s">
        <v>18</v>
      </c>
      <c r="G12" s="26">
        <f>SUM(G11:G11)</f>
        <v>0</v>
      </c>
      <c r="H12" s="120"/>
    </row>
    <row r="13" spans="1:11" s="14" customFormat="1" ht="36" customHeight="1" x14ac:dyDescent="0.2">
      <c r="A13" s="508" t="s">
        <v>235</v>
      </c>
      <c r="B13" s="508"/>
      <c r="C13" s="508"/>
      <c r="D13" s="508"/>
      <c r="E13" s="508"/>
      <c r="F13" s="508"/>
      <c r="G13" s="508"/>
      <c r="H13" s="508"/>
      <c r="I13" s="508"/>
      <c r="J13" s="508"/>
      <c r="K13" s="120"/>
    </row>
    <row r="14" spans="1:11" s="14" customFormat="1" ht="20.25" customHeight="1" x14ac:dyDescent="0.25">
      <c r="A14" s="478" t="s">
        <v>189</v>
      </c>
      <c r="B14" s="478"/>
      <c r="C14" s="105">
        <v>119</v>
      </c>
      <c r="D14" s="67"/>
      <c r="E14" s="67"/>
      <c r="F14" s="67"/>
      <c r="G14" s="67"/>
      <c r="H14" s="67"/>
      <c r="I14" s="67"/>
      <c r="J14" s="67"/>
      <c r="K14" s="117"/>
    </row>
    <row r="15" spans="1:11" s="14" customFormat="1" ht="16.5" customHeight="1" x14ac:dyDescent="0.2">
      <c r="A15" s="479" t="s">
        <v>134</v>
      </c>
      <c r="B15" s="479"/>
      <c r="C15" s="101"/>
      <c r="D15" s="101"/>
      <c r="E15" s="101"/>
      <c r="F15" s="101"/>
      <c r="G15" s="101"/>
      <c r="H15" s="101"/>
      <c r="I15" s="101"/>
      <c r="J15" s="101"/>
      <c r="K15" s="120"/>
    </row>
    <row r="16" spans="1:11" s="14" customFormat="1" ht="63.75" customHeight="1" x14ac:dyDescent="0.2">
      <c r="A16" s="346" t="s">
        <v>47</v>
      </c>
      <c r="B16" s="502" t="s">
        <v>67</v>
      </c>
      <c r="C16" s="503"/>
      <c r="D16" s="504"/>
      <c r="E16" s="346" t="s">
        <v>68</v>
      </c>
      <c r="F16" s="346" t="s">
        <v>69</v>
      </c>
      <c r="K16" s="120"/>
    </row>
    <row r="17" spans="1:11" s="14" customFormat="1" ht="13.15" x14ac:dyDescent="0.25">
      <c r="A17" s="35">
        <v>1</v>
      </c>
      <c r="B17" s="435">
        <v>2</v>
      </c>
      <c r="C17" s="436"/>
      <c r="D17" s="437"/>
      <c r="E17" s="6">
        <v>3</v>
      </c>
      <c r="F17" s="6">
        <v>4</v>
      </c>
      <c r="K17" s="120"/>
    </row>
    <row r="18" spans="1:11" s="14" customFormat="1" ht="12.75" x14ac:dyDescent="0.2">
      <c r="A18" s="35">
        <v>1</v>
      </c>
      <c r="B18" s="484" t="s">
        <v>302</v>
      </c>
      <c r="C18" s="485"/>
      <c r="D18" s="486"/>
      <c r="E18" s="6" t="s">
        <v>18</v>
      </c>
      <c r="F18" s="37">
        <f>F19+F22</f>
        <v>0</v>
      </c>
      <c r="K18" s="120"/>
    </row>
    <row r="19" spans="1:11" s="14" customFormat="1" ht="15" customHeight="1" x14ac:dyDescent="0.2">
      <c r="A19" s="347" t="s">
        <v>42</v>
      </c>
      <c r="B19" s="492" t="s">
        <v>337</v>
      </c>
      <c r="C19" s="493"/>
      <c r="D19" s="494"/>
      <c r="E19" s="37">
        <f>G12</f>
        <v>0</v>
      </c>
      <c r="F19" s="37">
        <f>G11*30%</f>
        <v>0</v>
      </c>
      <c r="K19" s="120"/>
    </row>
    <row r="20" spans="1:11" s="14" customFormat="1" ht="1.5" hidden="1" customHeight="1" x14ac:dyDescent="0.2">
      <c r="A20" s="35" t="s">
        <v>43</v>
      </c>
      <c r="B20" s="484" t="s">
        <v>70</v>
      </c>
      <c r="C20" s="485"/>
      <c r="D20" s="486"/>
      <c r="E20" s="27">
        <v>0</v>
      </c>
      <c r="F20" s="27"/>
      <c r="K20" s="120"/>
    </row>
    <row r="21" spans="1:11" s="14" customFormat="1" ht="30.75" hidden="1" customHeight="1" x14ac:dyDescent="0.2">
      <c r="A21" s="35" t="s">
        <v>44</v>
      </c>
      <c r="B21" s="484" t="s">
        <v>71</v>
      </c>
      <c r="C21" s="485"/>
      <c r="D21" s="486"/>
      <c r="E21" s="27"/>
      <c r="F21" s="27"/>
      <c r="K21" s="120"/>
    </row>
    <row r="22" spans="1:11" s="14" customFormat="1" ht="28.5" customHeight="1" x14ac:dyDescent="0.2">
      <c r="A22" s="35" t="s">
        <v>43</v>
      </c>
      <c r="B22" s="484" t="s">
        <v>73</v>
      </c>
      <c r="C22" s="485"/>
      <c r="D22" s="486"/>
      <c r="E22" s="27">
        <f>E19</f>
        <v>0</v>
      </c>
      <c r="F22" s="37">
        <f>G11*0.2%</f>
        <v>0</v>
      </c>
      <c r="K22" s="120"/>
    </row>
    <row r="23" spans="1:11" s="14" customFormat="1" ht="16.5" customHeight="1" x14ac:dyDescent="0.2">
      <c r="A23" s="6"/>
      <c r="B23" s="481" t="s">
        <v>55</v>
      </c>
      <c r="C23" s="482"/>
      <c r="D23" s="483"/>
      <c r="E23" s="27" t="s">
        <v>18</v>
      </c>
      <c r="F23" s="27">
        <f>SUM(F19:F22)</f>
        <v>0</v>
      </c>
      <c r="K23" s="120"/>
    </row>
    <row r="24" spans="1:11" s="108" customFormat="1" ht="15" customHeight="1" x14ac:dyDescent="0.25">
      <c r="A24" s="477" t="s">
        <v>419</v>
      </c>
      <c r="B24" s="477"/>
      <c r="C24" s="477"/>
      <c r="D24" s="477"/>
      <c r="E24" s="477"/>
      <c r="H24" s="122"/>
    </row>
    <row r="25" spans="1:11" s="14" customFormat="1" ht="17.25" customHeight="1" x14ac:dyDescent="0.25">
      <c r="A25" s="478" t="s">
        <v>189</v>
      </c>
      <c r="B25" s="478"/>
      <c r="C25" s="105">
        <v>112</v>
      </c>
      <c r="D25" s="67"/>
      <c r="E25" s="67"/>
      <c r="F25" s="67"/>
      <c r="G25" s="67"/>
      <c r="H25" s="117"/>
    </row>
    <row r="26" spans="1:11" s="14" customFormat="1" ht="16.5" customHeight="1" x14ac:dyDescent="0.2">
      <c r="A26" s="516" t="s">
        <v>106</v>
      </c>
      <c r="B26" s="516"/>
      <c r="C26" s="101"/>
      <c r="D26" s="101"/>
      <c r="E26" s="101"/>
      <c r="F26" s="101"/>
      <c r="G26" s="101"/>
      <c r="H26" s="120"/>
    </row>
    <row r="27" spans="1:11" customFormat="1" ht="32.25" customHeight="1" x14ac:dyDescent="0.25">
      <c r="A27" s="346" t="s">
        <v>47</v>
      </c>
      <c r="B27" s="346" t="s">
        <v>1</v>
      </c>
      <c r="C27" s="346" t="s">
        <v>74</v>
      </c>
      <c r="D27" s="346" t="s">
        <v>75</v>
      </c>
      <c r="E27" s="502" t="s">
        <v>76</v>
      </c>
      <c r="F27" s="504"/>
      <c r="H27" s="123"/>
    </row>
    <row r="28" spans="1:11" customFormat="1" ht="14.45" x14ac:dyDescent="0.3">
      <c r="A28" s="346">
        <v>1</v>
      </c>
      <c r="B28" s="346">
        <v>2</v>
      </c>
      <c r="C28" s="346">
        <v>3</v>
      </c>
      <c r="D28" s="346">
        <v>4</v>
      </c>
      <c r="E28" s="502">
        <v>5</v>
      </c>
      <c r="F28" s="504"/>
      <c r="H28" s="123"/>
    </row>
    <row r="29" spans="1:11" s="162" customFormat="1" ht="55.9" customHeight="1" x14ac:dyDescent="0.2">
      <c r="A29" s="346">
        <v>1</v>
      </c>
      <c r="B29" s="41" t="s">
        <v>231</v>
      </c>
      <c r="C29" s="346"/>
      <c r="D29" s="346"/>
      <c r="E29" s="528">
        <f>'План ФХД'!H68</f>
        <v>100000</v>
      </c>
      <c r="F29" s="529"/>
      <c r="H29" s="163"/>
    </row>
    <row r="30" spans="1:11" s="64" customFormat="1" x14ac:dyDescent="0.25">
      <c r="A30" s="62"/>
      <c r="B30" s="63" t="s">
        <v>55</v>
      </c>
      <c r="C30" s="62" t="s">
        <v>18</v>
      </c>
      <c r="D30" s="62" t="s">
        <v>18</v>
      </c>
      <c r="E30" s="475">
        <f>SUM(E29:E29)</f>
        <v>100000</v>
      </c>
      <c r="F30" s="475"/>
      <c r="H30" s="124"/>
    </row>
    <row r="31" spans="1:11" s="14" customFormat="1" ht="17.25" customHeight="1" x14ac:dyDescent="0.25">
      <c r="A31" s="478" t="s">
        <v>189</v>
      </c>
      <c r="B31" s="478"/>
      <c r="C31" s="105">
        <v>113</v>
      </c>
      <c r="D31" s="67"/>
      <c r="E31" s="67"/>
      <c r="F31" s="67"/>
      <c r="G31" s="67"/>
      <c r="H31" s="117"/>
    </row>
    <row r="32" spans="1:11" s="14" customFormat="1" ht="16.5" customHeight="1" x14ac:dyDescent="0.2">
      <c r="A32" s="479" t="s">
        <v>106</v>
      </c>
      <c r="B32" s="479"/>
      <c r="C32" s="101"/>
      <c r="D32" s="101"/>
      <c r="E32" s="101"/>
      <c r="F32" s="101"/>
      <c r="G32" s="101"/>
      <c r="H32" s="120"/>
    </row>
    <row r="33" spans="1:8" customFormat="1" ht="32.25" customHeight="1" x14ac:dyDescent="0.25">
      <c r="A33" s="151" t="s">
        <v>47</v>
      </c>
      <c r="B33" s="151" t="s">
        <v>1</v>
      </c>
      <c r="C33" s="151" t="s">
        <v>74</v>
      </c>
      <c r="D33" s="151" t="s">
        <v>75</v>
      </c>
      <c r="E33" s="480" t="s">
        <v>76</v>
      </c>
      <c r="F33" s="480"/>
      <c r="H33" s="123"/>
    </row>
    <row r="34" spans="1:8" customFormat="1" ht="14.45" x14ac:dyDescent="0.3">
      <c r="A34" s="151">
        <v>1</v>
      </c>
      <c r="B34" s="151">
        <v>2</v>
      </c>
      <c r="C34" s="151">
        <v>3</v>
      </c>
      <c r="D34" s="151">
        <v>4</v>
      </c>
      <c r="E34" s="480">
        <v>5</v>
      </c>
      <c r="F34" s="480"/>
      <c r="H34" s="123"/>
    </row>
    <row r="35" spans="1:8" customFormat="1" ht="38.25" x14ac:dyDescent="0.25">
      <c r="A35" s="151">
        <v>1</v>
      </c>
      <c r="B35" s="41" t="s">
        <v>232</v>
      </c>
      <c r="C35" s="151"/>
      <c r="D35" s="151"/>
      <c r="E35" s="474">
        <f>'План ФХД'!H73</f>
        <v>7000</v>
      </c>
      <c r="F35" s="474"/>
      <c r="H35" s="123"/>
    </row>
    <row r="36" spans="1:8" s="64" customFormat="1" x14ac:dyDescent="0.25">
      <c r="A36" s="62"/>
      <c r="B36" s="63" t="s">
        <v>55</v>
      </c>
      <c r="C36" s="62" t="s">
        <v>18</v>
      </c>
      <c r="D36" s="62" t="s">
        <v>18</v>
      </c>
      <c r="E36" s="475">
        <f>SUM(E35:E35)</f>
        <v>7000</v>
      </c>
      <c r="F36" s="475"/>
      <c r="H36" s="124"/>
    </row>
    <row r="37" spans="1:8" s="14" customFormat="1" ht="17.25" customHeight="1" x14ac:dyDescent="0.25">
      <c r="A37" s="478" t="s">
        <v>189</v>
      </c>
      <c r="B37" s="478"/>
      <c r="C37" s="105" t="s">
        <v>262</v>
      </c>
      <c r="D37" s="67"/>
      <c r="E37" s="67"/>
      <c r="F37" s="67"/>
      <c r="G37" s="67"/>
      <c r="H37" s="117"/>
    </row>
    <row r="38" spans="1:8" s="14" customFormat="1" ht="16.5" customHeight="1" x14ac:dyDescent="0.2">
      <c r="A38" s="479" t="s">
        <v>106</v>
      </c>
      <c r="B38" s="479"/>
      <c r="C38" s="101"/>
      <c r="D38" s="101"/>
      <c r="E38" s="101"/>
      <c r="F38" s="101"/>
      <c r="G38" s="101"/>
      <c r="H38" s="120"/>
    </row>
    <row r="39" spans="1:8" customFormat="1" ht="32.25" customHeight="1" x14ac:dyDescent="0.25">
      <c r="A39" s="194" t="s">
        <v>47</v>
      </c>
      <c r="B39" s="194" t="s">
        <v>1</v>
      </c>
      <c r="C39" s="194" t="s">
        <v>74</v>
      </c>
      <c r="D39" s="194" t="s">
        <v>75</v>
      </c>
      <c r="E39" s="480" t="s">
        <v>76</v>
      </c>
      <c r="F39" s="480"/>
      <c r="H39" s="123"/>
    </row>
    <row r="40" spans="1:8" customFormat="1" ht="14.45" x14ac:dyDescent="0.3">
      <c r="A40" s="194">
        <v>1</v>
      </c>
      <c r="B40" s="194">
        <v>2</v>
      </c>
      <c r="C40" s="194">
        <v>3</v>
      </c>
      <c r="D40" s="194">
        <v>4</v>
      </c>
      <c r="E40" s="480">
        <v>5</v>
      </c>
      <c r="F40" s="480"/>
      <c r="H40" s="123"/>
    </row>
    <row r="41" spans="1:8" customFormat="1" ht="38.25" x14ac:dyDescent="0.25">
      <c r="A41" s="194">
        <v>1</v>
      </c>
      <c r="B41" s="41" t="s">
        <v>232</v>
      </c>
      <c r="C41" s="194"/>
      <c r="D41" s="194"/>
      <c r="E41" s="474">
        <f>'План ФХД'!H77</f>
        <v>500000</v>
      </c>
      <c r="F41" s="474"/>
      <c r="H41" s="123"/>
    </row>
    <row r="42" spans="1:8" s="64" customFormat="1" x14ac:dyDescent="0.25">
      <c r="A42" s="62"/>
      <c r="B42" s="63" t="s">
        <v>55</v>
      </c>
      <c r="C42" s="62" t="s">
        <v>18</v>
      </c>
      <c r="D42" s="62" t="s">
        <v>18</v>
      </c>
      <c r="E42" s="475">
        <f>SUM(E41:E41)</f>
        <v>500000</v>
      </c>
      <c r="F42" s="475"/>
      <c r="H42" s="124"/>
    </row>
    <row r="43" spans="1:8" ht="15.75" x14ac:dyDescent="0.25">
      <c r="A43" s="477" t="s">
        <v>230</v>
      </c>
      <c r="B43" s="477"/>
      <c r="C43" s="477"/>
      <c r="D43" s="477"/>
      <c r="E43" s="477"/>
    </row>
    <row r="44" spans="1:8" s="14" customFormat="1" ht="21.75" customHeight="1" x14ac:dyDescent="0.25">
      <c r="A44" s="478" t="s">
        <v>189</v>
      </c>
      <c r="B44" s="478"/>
      <c r="C44" s="105">
        <v>244</v>
      </c>
      <c r="D44" s="67"/>
      <c r="E44" s="67"/>
      <c r="F44" s="67"/>
    </row>
    <row r="45" spans="1:8" s="95" customFormat="1" ht="24" customHeight="1" x14ac:dyDescent="0.25">
      <c r="A45" s="477" t="s">
        <v>233</v>
      </c>
      <c r="B45" s="477"/>
      <c r="C45" s="477"/>
      <c r="D45" s="477"/>
      <c r="E45" s="477"/>
      <c r="F45" s="477"/>
    </row>
    <row r="46" spans="1:8" s="98" customFormat="1" ht="18" customHeight="1" x14ac:dyDescent="0.2">
      <c r="A46" s="527" t="s">
        <v>129</v>
      </c>
      <c r="B46" s="527"/>
      <c r="C46" s="527"/>
      <c r="D46" s="527"/>
      <c r="E46" s="527"/>
      <c r="F46" s="527"/>
    </row>
    <row r="47" spans="1:8" ht="25.5" x14ac:dyDescent="0.25">
      <c r="A47" s="102" t="s">
        <v>47</v>
      </c>
      <c r="B47" s="502" t="s">
        <v>57</v>
      </c>
      <c r="C47" s="503"/>
      <c r="D47" s="504"/>
      <c r="E47" s="102" t="s">
        <v>94</v>
      </c>
      <c r="F47" s="102" t="s">
        <v>95</v>
      </c>
    </row>
    <row r="48" spans="1:8" s="129" customFormat="1" ht="10.15" x14ac:dyDescent="0.2">
      <c r="A48" s="128">
        <v>1</v>
      </c>
      <c r="B48" s="524">
        <v>2</v>
      </c>
      <c r="C48" s="536"/>
      <c r="D48" s="525"/>
      <c r="E48" s="128">
        <v>3</v>
      </c>
      <c r="F48" s="128">
        <v>4</v>
      </c>
    </row>
    <row r="49" spans="1:6" x14ac:dyDescent="0.25">
      <c r="A49" s="102">
        <v>1</v>
      </c>
      <c r="B49" s="522" t="s">
        <v>210</v>
      </c>
      <c r="C49" s="526"/>
      <c r="D49" s="523"/>
      <c r="E49" s="102"/>
      <c r="F49" s="103">
        <f>'План ФХД'!H84</f>
        <v>100000</v>
      </c>
    </row>
    <row r="50" spans="1:6" s="69" customFormat="1" ht="14.25" x14ac:dyDescent="0.2">
      <c r="A50" s="62"/>
      <c r="B50" s="518" t="s">
        <v>55</v>
      </c>
      <c r="C50" s="519"/>
      <c r="D50" s="520"/>
      <c r="E50" s="62" t="s">
        <v>18</v>
      </c>
      <c r="F50" s="104">
        <f>SUM(F49:F49)</f>
        <v>100000</v>
      </c>
    </row>
    <row r="51" spans="1:6" s="148" customFormat="1" ht="16.149999999999999" customHeight="1" x14ac:dyDescent="0.25">
      <c r="A51" s="477" t="s">
        <v>234</v>
      </c>
      <c r="B51" s="477"/>
      <c r="C51" s="477"/>
      <c r="D51" s="477"/>
      <c r="E51" s="477"/>
      <c r="F51" s="477"/>
    </row>
    <row r="52" spans="1:6" s="152" customFormat="1" ht="18" customHeight="1" x14ac:dyDescent="0.2">
      <c r="A52" s="527" t="s">
        <v>106</v>
      </c>
      <c r="B52" s="527"/>
      <c r="C52" s="527"/>
      <c r="D52" s="527"/>
      <c r="E52" s="527"/>
      <c r="F52" s="527"/>
    </row>
    <row r="53" spans="1:6" ht="25.5" x14ac:dyDescent="0.25">
      <c r="A53" s="151" t="s">
        <v>47</v>
      </c>
      <c r="B53" s="502" t="s">
        <v>57</v>
      </c>
      <c r="C53" s="503"/>
      <c r="D53" s="504"/>
      <c r="E53" s="151" t="s">
        <v>94</v>
      </c>
      <c r="F53" s="151" t="s">
        <v>95</v>
      </c>
    </row>
    <row r="54" spans="1:6" s="129" customFormat="1" ht="10.15" x14ac:dyDescent="0.2">
      <c r="A54" s="153">
        <v>1</v>
      </c>
      <c r="B54" s="524">
        <v>2</v>
      </c>
      <c r="C54" s="536"/>
      <c r="D54" s="525"/>
      <c r="E54" s="153">
        <v>3</v>
      </c>
      <c r="F54" s="153">
        <v>4</v>
      </c>
    </row>
    <row r="55" spans="1:6" x14ac:dyDescent="0.25">
      <c r="A55" s="151">
        <v>1</v>
      </c>
      <c r="B55" s="522" t="s">
        <v>276</v>
      </c>
      <c r="C55" s="526"/>
      <c r="D55" s="523"/>
      <c r="E55" s="151"/>
      <c r="F55" s="149"/>
    </row>
    <row r="56" spans="1:6" ht="30.75" customHeight="1" x14ac:dyDescent="0.25">
      <c r="A56" s="161">
        <v>2</v>
      </c>
      <c r="B56" s="522" t="s">
        <v>309</v>
      </c>
      <c r="C56" s="537"/>
      <c r="D56" s="538"/>
      <c r="E56" s="161"/>
      <c r="F56" s="160">
        <f>'План ФХД'!H118+'План ФХД'!H119</f>
        <v>425986.68</v>
      </c>
    </row>
    <row r="57" spans="1:6" ht="42.6" customHeight="1" x14ac:dyDescent="0.25">
      <c r="A57" s="161">
        <v>3</v>
      </c>
      <c r="B57" s="522" t="s">
        <v>310</v>
      </c>
      <c r="C57" s="537"/>
      <c r="D57" s="538"/>
      <c r="E57" s="161"/>
      <c r="F57" s="160"/>
    </row>
    <row r="58" spans="1:6" ht="30" customHeight="1" x14ac:dyDescent="0.25">
      <c r="A58" s="302">
        <v>4</v>
      </c>
      <c r="B58" s="522" t="s">
        <v>201</v>
      </c>
      <c r="C58" s="537"/>
      <c r="D58" s="538"/>
      <c r="E58" s="302"/>
      <c r="F58" s="301">
        <f>'План ФХД'!H117</f>
        <v>700000</v>
      </c>
    </row>
    <row r="59" spans="1:6" s="69" customFormat="1" ht="14.25" x14ac:dyDescent="0.2">
      <c r="A59" s="62"/>
      <c r="B59" s="518" t="s">
        <v>55</v>
      </c>
      <c r="C59" s="519"/>
      <c r="D59" s="520"/>
      <c r="E59" s="62" t="s">
        <v>18</v>
      </c>
      <c r="F59" s="150">
        <f>SUM(F55:F58)</f>
        <v>1125986.68</v>
      </c>
    </row>
    <row r="60" spans="1:6" s="164" customFormat="1" ht="24" customHeight="1" x14ac:dyDescent="0.25">
      <c r="A60" s="477" t="s">
        <v>275</v>
      </c>
      <c r="B60" s="477"/>
      <c r="C60" s="477"/>
      <c r="D60" s="477"/>
      <c r="E60" s="477"/>
      <c r="F60" s="477"/>
    </row>
    <row r="61" spans="1:6" s="168" customFormat="1" ht="18" customHeight="1" x14ac:dyDescent="0.2">
      <c r="A61" s="527" t="s">
        <v>107</v>
      </c>
      <c r="B61" s="527"/>
      <c r="C61" s="527"/>
      <c r="D61" s="527"/>
      <c r="E61" s="527"/>
      <c r="F61" s="527"/>
    </row>
    <row r="62" spans="1:6" ht="25.5" x14ac:dyDescent="0.25">
      <c r="A62" s="167" t="s">
        <v>47</v>
      </c>
      <c r="B62" s="502" t="s">
        <v>57</v>
      </c>
      <c r="C62" s="503"/>
      <c r="D62" s="504"/>
      <c r="E62" s="167" t="s">
        <v>94</v>
      </c>
      <c r="F62" s="167" t="s">
        <v>95</v>
      </c>
    </row>
    <row r="63" spans="1:6" s="129" customFormat="1" ht="10.15" x14ac:dyDescent="0.2">
      <c r="A63" s="169">
        <v>1</v>
      </c>
      <c r="B63" s="524">
        <v>2</v>
      </c>
      <c r="C63" s="536"/>
      <c r="D63" s="525"/>
      <c r="E63" s="169">
        <v>3</v>
      </c>
      <c r="F63" s="169">
        <v>4</v>
      </c>
    </row>
    <row r="64" spans="1:6" x14ac:dyDescent="0.25">
      <c r="A64" s="167">
        <v>1</v>
      </c>
      <c r="B64" s="522" t="s">
        <v>117</v>
      </c>
      <c r="C64" s="526"/>
      <c r="D64" s="523"/>
      <c r="E64" s="167"/>
      <c r="F64" s="165"/>
    </row>
    <row r="65" spans="1:6" s="69" customFormat="1" ht="14.25" x14ac:dyDescent="0.2">
      <c r="A65" s="62"/>
      <c r="B65" s="518" t="s">
        <v>55</v>
      </c>
      <c r="C65" s="519"/>
      <c r="D65" s="520"/>
      <c r="E65" s="62" t="s">
        <v>18</v>
      </c>
      <c r="F65" s="166">
        <f>SUM(F64:F64)</f>
        <v>0</v>
      </c>
    </row>
    <row r="66" spans="1:6" ht="15.75" x14ac:dyDescent="0.25">
      <c r="A66" s="477" t="s">
        <v>412</v>
      </c>
      <c r="B66" s="477"/>
      <c r="C66" s="477"/>
      <c r="D66" s="477"/>
      <c r="E66" s="477"/>
      <c r="F66" s="477"/>
    </row>
    <row r="67" spans="1:6" s="354" customFormat="1" ht="18" customHeight="1" x14ac:dyDescent="0.25">
      <c r="A67" s="521" t="s">
        <v>411</v>
      </c>
      <c r="B67" s="521"/>
      <c r="C67" s="521"/>
      <c r="D67" s="521"/>
      <c r="E67" s="521"/>
      <c r="F67" s="521"/>
    </row>
    <row r="68" spans="1:6" ht="27" customHeight="1" x14ac:dyDescent="0.25">
      <c r="A68" s="352" t="s">
        <v>47</v>
      </c>
      <c r="B68" s="502" t="s">
        <v>57</v>
      </c>
      <c r="C68" s="504"/>
      <c r="D68" s="352" t="s">
        <v>90</v>
      </c>
      <c r="E68" s="352" t="s">
        <v>96</v>
      </c>
      <c r="F68" s="352" t="s">
        <v>97</v>
      </c>
    </row>
    <row r="69" spans="1:6" ht="13.9" x14ac:dyDescent="0.25">
      <c r="A69" s="352">
        <v>1</v>
      </c>
      <c r="B69" s="502">
        <v>2</v>
      </c>
      <c r="C69" s="504"/>
      <c r="D69" s="352">
        <v>3</v>
      </c>
      <c r="E69" s="352">
        <v>4</v>
      </c>
      <c r="F69" s="352">
        <v>5</v>
      </c>
    </row>
    <row r="70" spans="1:6" ht="17.25" customHeight="1" x14ac:dyDescent="0.25">
      <c r="A70" s="352">
        <v>1</v>
      </c>
      <c r="B70" s="522" t="s">
        <v>385</v>
      </c>
      <c r="C70" s="523"/>
      <c r="D70" s="352"/>
      <c r="E70" s="352"/>
      <c r="F70" s="353">
        <f>'План ФХД'!H138+'План ФХД'!H139+'План ФХД'!H140+'План ФХД'!H141+'План ФХД'!H142</f>
        <v>486620</v>
      </c>
    </row>
    <row r="71" spans="1:6" s="69" customFormat="1" ht="14.25" x14ac:dyDescent="0.2">
      <c r="A71" s="62"/>
      <c r="B71" s="518" t="s">
        <v>55</v>
      </c>
      <c r="C71" s="520"/>
      <c r="D71" s="62" t="s">
        <v>18</v>
      </c>
      <c r="E71" s="62" t="s">
        <v>18</v>
      </c>
      <c r="F71" s="351">
        <f>SUM(F70:F70)</f>
        <v>486620</v>
      </c>
    </row>
    <row r="73" spans="1:6" ht="15.6" customHeight="1" x14ac:dyDescent="0.25">
      <c r="F73" s="195">
        <f>G12+F23+E30+E36+E42+F50+F59+F65+F71</f>
        <v>2319606.6800000002</v>
      </c>
    </row>
    <row r="81" spans="6:6" ht="13.9" x14ac:dyDescent="0.25">
      <c r="F81" s="156"/>
    </row>
  </sheetData>
  <mergeCells count="71">
    <mergeCell ref="B71:C71"/>
    <mergeCell ref="A66:F66"/>
    <mergeCell ref="A67:F67"/>
    <mergeCell ref="B68:C68"/>
    <mergeCell ref="B69:C69"/>
    <mergeCell ref="B70:C70"/>
    <mergeCell ref="B65:D65"/>
    <mergeCell ref="A60:F60"/>
    <mergeCell ref="B56:D56"/>
    <mergeCell ref="B57:D57"/>
    <mergeCell ref="B54:D54"/>
    <mergeCell ref="B55:D55"/>
    <mergeCell ref="B58:D58"/>
    <mergeCell ref="B49:D49"/>
    <mergeCell ref="B62:D62"/>
    <mergeCell ref="A61:F61"/>
    <mergeCell ref="B63:D63"/>
    <mergeCell ref="B64:D64"/>
    <mergeCell ref="B59:D59"/>
    <mergeCell ref="A51:F51"/>
    <mergeCell ref="A52:F52"/>
    <mergeCell ref="B53:D53"/>
    <mergeCell ref="B50:D50"/>
    <mergeCell ref="E40:F40"/>
    <mergeCell ref="E41:F41"/>
    <mergeCell ref="E42:F42"/>
    <mergeCell ref="A26:B26"/>
    <mergeCell ref="E27:F27"/>
    <mergeCell ref="E28:F28"/>
    <mergeCell ref="E29:F29"/>
    <mergeCell ref="E30:F30"/>
    <mergeCell ref="A37:B37"/>
    <mergeCell ref="A38:B38"/>
    <mergeCell ref="E39:F39"/>
    <mergeCell ref="A31:B31"/>
    <mergeCell ref="A32:B32"/>
    <mergeCell ref="E35:F35"/>
    <mergeCell ref="E36:F36"/>
    <mergeCell ref="E33:F33"/>
    <mergeCell ref="A46:F46"/>
    <mergeCell ref="B47:D47"/>
    <mergeCell ref="B48:D48"/>
    <mergeCell ref="A43:E43"/>
    <mergeCell ref="A44:B44"/>
    <mergeCell ref="A45:F45"/>
    <mergeCell ref="A1:F1"/>
    <mergeCell ref="A2:F2"/>
    <mergeCell ref="A24:E24"/>
    <mergeCell ref="A25:B25"/>
    <mergeCell ref="A4:B4"/>
    <mergeCell ref="A5:F5"/>
    <mergeCell ref="A7:A9"/>
    <mergeCell ref="B7:B9"/>
    <mergeCell ref="C7:C9"/>
    <mergeCell ref="D7:F7"/>
    <mergeCell ref="A14:B14"/>
    <mergeCell ref="B16:D16"/>
    <mergeCell ref="B17:D17"/>
    <mergeCell ref="G7:G9"/>
    <mergeCell ref="D8:D9"/>
    <mergeCell ref="E8:F8"/>
    <mergeCell ref="E34:F34"/>
    <mergeCell ref="A3:B3"/>
    <mergeCell ref="B23:D23"/>
    <mergeCell ref="B21:D21"/>
    <mergeCell ref="B22:D22"/>
    <mergeCell ref="A13:J13"/>
    <mergeCell ref="A15:B15"/>
    <mergeCell ref="B18:D18"/>
    <mergeCell ref="B19:D19"/>
    <mergeCell ref="B20:D20"/>
  </mergeCells>
  <pageMargins left="0.70866141732283472" right="0.31496062992125984" top="0.21" bottom="0.15748031496062992" header="0" footer="0.17"/>
  <pageSetup paperSize="9" scale="5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ternateThumbnailUrl xmlns="http://schemas.microsoft.com/sharepoint/v3">
      <Url xsi:nil="true"/>
      <Description xsi:nil="true"/>
    </AlternateThumbnailUrl>
    <Description xmlns="http://schemas.microsoft.com/sharepoint/v3" xsi:nil="true"/>
    <ImageCreate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Рисунок" ma:contentTypeID="0x01010200A1DA1BCE45DB8C4CB1522BEC3C7A0439" ma:contentTypeVersion="" ma:contentTypeDescription="Отправка изображения или фотографии." ma:contentTypeScope="" ma:versionID="b9748a5ff7c1df9c559b27a12d66c00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37c583086de15f3754fce8616d417b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ImageWidth" minOccurs="0"/>
                <xsd:element ref="ns1:ImageHeight" minOccurs="0"/>
                <xsd:element ref="ns1:ImageCreateDate" minOccurs="0"/>
                <xsd:element ref="ns1:Description" minOccurs="0"/>
                <xsd:element ref="ns1:ThumbnailExists" minOccurs="0"/>
                <xsd:element ref="ns1:PreviewExists" minOccurs="0"/>
                <xsd:element ref="ns1:AlternateThumbnail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mageWidth" ma:index="11" nillable="true" ma:displayName="Ширина рисунка" ma:internalName="ImageWidth" ma:readOnly="true">
      <xsd:simpleType>
        <xsd:restriction base="dms:Unknown"/>
      </xsd:simpleType>
    </xsd:element>
    <xsd:element name="ImageHeight" ma:index="12" nillable="true" ma:displayName="Высота рисунка" ma:internalName="ImageHeight" ma:readOnly="true">
      <xsd:simpleType>
        <xsd:restriction base="dms:Unknown"/>
      </xsd:simpleType>
    </xsd:element>
    <xsd:element name="ImageCreateDate" ma:index="13" nillable="true" ma:displayName="Дата создания рисунка" ma:format="DateTime" ma:hidden="true" ma:internalName="ImageCreateDate">
      <xsd:simpleType>
        <xsd:restriction base="dms:DateTime"/>
      </xsd:simpleType>
    </xsd:element>
    <xsd:element name="Description" ma:index="14" nillable="true" ma:displayName="Описание" ma:description="Используется в качестве замещающего текста для рисунка." ma:hidden="true" ma:internalName="Description">
      <xsd:simpleType>
        <xsd:restriction base="dms:Note">
          <xsd:maxLength value="255"/>
        </xsd:restriction>
      </xsd:simpleType>
    </xsd:element>
    <xsd:element name="ThumbnailExists" ma:index="23" nillable="true" ma:displayName="Эскиз существует" ma:default="FALSE" ma:hidden="true" ma:internalName="ThumbnailExists" ma:readOnly="true">
      <xsd:simpleType>
        <xsd:restriction base="dms:Boolean"/>
      </xsd:simpleType>
    </xsd:element>
    <xsd:element name="PreviewExists" ma:index="24" nillable="true" ma:displayName="Изображение для просмотра существует" ma:default="FALSE" ma:hidden="true" ma:internalName="PreviewExists" ma:readOnly="true">
      <xsd:simpleType>
        <xsd:restriction base="dms:Boolean"/>
      </xsd:simpleType>
    </xsd:element>
    <xsd:element name="AlternateThumbnailUrl" ma:index="25" nillable="true" ma:displayName="URL-адрес изображения для просмотра" ma:format="Image" ma:hidden="true" ma:internalName="AlternateThumbnail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8" ma:displayName="Название"/>
        <xsd:element ref="dc:subject" minOccurs="0" maxOccurs="1"/>
        <xsd:element ref="dc:description" minOccurs="0" maxOccurs="1"/>
        <xsd:element name="keywords" minOccurs="0" maxOccurs="1" type="xsd:string" ma:index="20" ma:displayName="Ключевые слова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BA067B-F9C5-46D2-B038-0BF18406938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B524764-11C9-42EA-939A-2C7ADD4E52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6154D9-F166-4443-B9BE-6537358907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3</vt:i4>
      </vt:variant>
    </vt:vector>
  </HeadingPairs>
  <TitlesOfParts>
    <vt:vector size="13" baseType="lpstr">
      <vt:lpstr>Тит.лист</vt:lpstr>
      <vt:lpstr>План ФХД</vt:lpstr>
      <vt:lpstr>Закон 44-223</vt:lpstr>
      <vt:lpstr>Доход обоснование</vt:lpstr>
      <vt:lpstr>Расчеты МЗ</vt:lpstr>
      <vt:lpstr>Расчеты МЗ 1</vt:lpstr>
      <vt:lpstr>Расчеты ПЛ</vt:lpstr>
      <vt:lpstr>Расчеты ПЛ1</vt:lpstr>
      <vt:lpstr>Расчеты ЦС</vt:lpstr>
      <vt:lpstr>Для Басгов</vt:lpstr>
      <vt:lpstr>'План ФХД'!Заголовки_для_печати</vt:lpstr>
      <vt:lpstr>'Закон 44-223'!Область_печати</vt:lpstr>
      <vt:lpstr>'План ФХД'!Область_печати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2026-02-18T05:14:19Z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ti_description">
    <vt:lpwstr/>
  </property>
  <property fmtid="{D5CDD505-2E9C-101B-9397-08002B2CF9AE}" pid="3" name="ContentTypeId">
    <vt:lpwstr>0x01010200A1DA1BCE45DB8C4CB1522BEC3C7A0439</vt:lpwstr>
  </property>
</Properties>
</file>